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ocxfs\home\m\mamcknight\Desktop\"/>
    </mc:Choice>
  </mc:AlternateContent>
  <bookViews>
    <workbookView xWindow="0" yWindow="0" windowWidth="28800" windowHeight="12300" activeTab="1"/>
  </bookViews>
  <sheets>
    <sheet name="Part I - Annual Budget Summary" sheetId="1" r:id="rId1"/>
    <sheet name="Part I -Annual Budget Details" sheetId="3" r:id="rId2"/>
    <sheet name="Part II Questions" sheetId="4" r:id="rId3"/>
  </sheets>
  <definedNames>
    <definedName name="_xlnm._FilterDatabase" localSheetId="0" hidden="1">'Part I -Annual Budget Details'!$E$18:$E$28</definedName>
    <definedName name="_xlnm._FilterDatabase" localSheetId="1" hidden="1">'Part I -Annual Budget Details'!#REF!</definedName>
    <definedName name="COMPANY_NAME">'Part I - Annual Budget Summary'!$B$2</definedName>
  </definedNames>
  <calcPr calcId="162913"/>
</workbook>
</file>

<file path=xl/calcChain.xml><?xml version="1.0" encoding="utf-8"?>
<calcChain xmlns="http://schemas.openxmlformats.org/spreadsheetml/2006/main">
  <c r="D6" i="3" l="1"/>
  <c r="C2" i="3" l="1"/>
  <c r="E9" i="3" l="1"/>
  <c r="A9" i="3"/>
  <c r="E15" i="3"/>
  <c r="E29" i="3"/>
  <c r="A29" i="3"/>
  <c r="A15" i="3"/>
  <c r="G28" i="3" l="1"/>
  <c r="F28" i="3"/>
  <c r="G27" i="3"/>
  <c r="F27" i="3"/>
  <c r="G26" i="3"/>
  <c r="F26" i="3"/>
  <c r="G25" i="3"/>
  <c r="F25" i="3"/>
  <c r="G24" i="3"/>
  <c r="F24" i="3"/>
  <c r="G23" i="3"/>
  <c r="F23" i="3"/>
  <c r="G22" i="3"/>
  <c r="F22" i="3"/>
  <c r="G21" i="3"/>
  <c r="F21" i="3"/>
  <c r="G20" i="3"/>
  <c r="F20" i="3"/>
  <c r="G19" i="3"/>
  <c r="F19" i="3"/>
  <c r="G18" i="3"/>
  <c r="F18" i="3"/>
  <c r="G14" i="3"/>
  <c r="F14" i="3"/>
  <c r="G13" i="3"/>
  <c r="F13" i="3"/>
  <c r="G12" i="3"/>
  <c r="F12" i="3"/>
  <c r="G8" i="3"/>
  <c r="F8" i="3"/>
  <c r="G7" i="3"/>
  <c r="F7" i="3"/>
  <c r="G6" i="3"/>
  <c r="F6" i="3"/>
  <c r="F9" i="3" l="1"/>
  <c r="G29" i="3"/>
  <c r="G15" i="3"/>
  <c r="G9" i="3"/>
  <c r="C33" i="1"/>
  <c r="C34" i="1"/>
  <c r="E34" i="1" s="1"/>
  <c r="E33" i="1" l="1"/>
  <c r="C37" i="1" l="1"/>
  <c r="E37" i="1" s="1"/>
  <c r="C35" i="1"/>
  <c r="C36" i="1"/>
  <c r="E36" i="1" s="1"/>
  <c r="E35" i="1" l="1"/>
  <c r="E38" i="1" s="1"/>
  <c r="C38" i="1"/>
  <c r="B34" i="1"/>
  <c r="B33" i="1"/>
  <c r="B36" i="1"/>
  <c r="B35" i="1"/>
  <c r="B37" i="1"/>
  <c r="C6" i="1"/>
  <c r="D6" i="1"/>
  <c r="C7" i="1"/>
  <c r="E6" i="1" l="1"/>
  <c r="D7" i="1"/>
  <c r="D35" i="1" l="1"/>
  <c r="E7" i="1"/>
  <c r="D8" i="1"/>
  <c r="D36" i="1"/>
  <c r="D34" i="1"/>
  <c r="D37" i="1"/>
  <c r="D33" i="1"/>
  <c r="D38" i="1" l="1"/>
  <c r="C8" i="1"/>
  <c r="E8" i="1" s="1"/>
</calcChain>
</file>

<file path=xl/sharedStrings.xml><?xml version="1.0" encoding="utf-8"?>
<sst xmlns="http://schemas.openxmlformats.org/spreadsheetml/2006/main" count="83" uniqueCount="68">
  <si>
    <t>Other</t>
  </si>
  <si>
    <t>Advertising</t>
  </si>
  <si>
    <t>Depreciation</t>
  </si>
  <si>
    <t>Insurance</t>
  </si>
  <si>
    <t>Interest</t>
  </si>
  <si>
    <t>Rent or mortgage</t>
  </si>
  <si>
    <t>Supplies</t>
  </si>
  <si>
    <t>Utilities</t>
  </si>
  <si>
    <t>Total</t>
  </si>
  <si>
    <t>Income</t>
  </si>
  <si>
    <t>Wages</t>
  </si>
  <si>
    <t>Commission</t>
  </si>
  <si>
    <t>Expenses</t>
  </si>
  <si>
    <t>ESTIMATED</t>
  </si>
  <si>
    <t>ACTUAL</t>
  </si>
  <si>
    <t>DIFFERENCE</t>
  </si>
  <si>
    <t>INCOME</t>
  </si>
  <si>
    <t>TOP 5 AMOUNT</t>
  </si>
  <si>
    <t>PERSONNEL EXPENSES</t>
  </si>
  <si>
    <t>OPERATING EXPENSES</t>
  </si>
  <si>
    <t>WHAT ARE MY TOP 5 HIGHEST OPERATING EXPENSES?</t>
  </si>
  <si>
    <t>EXPENSE</t>
  </si>
  <si>
    <t>AMOUNT</t>
  </si>
  <si>
    <t>% OF EXPENSES</t>
  </si>
  <si>
    <t>BUDGET TOTALS</t>
  </si>
  <si>
    <t>15% REDUCTION</t>
  </si>
  <si>
    <t>Balance (Income minus Expenses)</t>
  </si>
  <si>
    <t>Employee benefits</t>
  </si>
  <si>
    <t>Bad debts</t>
  </si>
  <si>
    <t>Cash discounts</t>
  </si>
  <si>
    <t>Maintenance and repairs</t>
  </si>
  <si>
    <t>Net sales</t>
  </si>
  <si>
    <t>Interest income</t>
  </si>
  <si>
    <t>Asset sales (gain/loss)</t>
  </si>
  <si>
    <t>Total Income</t>
  </si>
  <si>
    <t>Total Personnel Expenses</t>
  </si>
  <si>
    <t>Total Operating Expenses</t>
  </si>
  <si>
    <t>2016 Estimated</t>
  </si>
  <si>
    <t>2016 Actual</t>
  </si>
  <si>
    <t>2015 Actual</t>
  </si>
  <si>
    <t>Budgeting Strategy for 2016</t>
  </si>
  <si>
    <t xml:space="preserve">Projected 15% sales increase </t>
  </si>
  <si>
    <t xml:space="preserve">Projected 4% decrease in asset sales (gain/loss) </t>
  </si>
  <si>
    <t>Projected 9% decrease in cash discounts</t>
  </si>
  <si>
    <t>Projected 5% depreciation increase</t>
  </si>
  <si>
    <t>Projected 15% increase in insurance</t>
  </si>
  <si>
    <t>Projected maintenance and repairs decrease of 10%</t>
  </si>
  <si>
    <t>Projected increase in supplies of 15%</t>
  </si>
  <si>
    <t>Projected rent or mortage increase of 8%</t>
  </si>
  <si>
    <t>Projected 7% decrease in utilities</t>
  </si>
  <si>
    <t xml:space="preserve">Projected 23% interest income increase </t>
  </si>
  <si>
    <t>Projected wage raise of 19%</t>
  </si>
  <si>
    <t>Projected 16% increase in commission</t>
  </si>
  <si>
    <t>Projected 8% raise in employess benefits</t>
  </si>
  <si>
    <t>Projected increase in advertising of 25%</t>
  </si>
  <si>
    <t>Projected bad debt decrease of 21%</t>
  </si>
  <si>
    <t>Projected interest increase of 27%</t>
  </si>
  <si>
    <t>Projected otherexpenses increase of 19%</t>
  </si>
  <si>
    <t>Rylie &amp; Rachel's Dance and Gymnastics Studio</t>
  </si>
  <si>
    <t>ANNUAL BUDGET</t>
  </si>
  <si>
    <t>Question One:  Relative to the 2016 budgeted projections, how did the company perform in 2016?</t>
  </si>
  <si>
    <t>Question Two:  Make recommendations for producting the 2017 Budget.  What changes to projections should be considered?  Why?</t>
  </si>
  <si>
    <t>Enter text here.</t>
  </si>
  <si>
    <r>
      <t xml:space="preserve">
INSTRUCTIONS:
</t>
    </r>
    <r>
      <rPr>
        <sz val="12"/>
        <color theme="1"/>
        <rFont val="Gill Sans MT"/>
        <family val="2"/>
        <scheme val="minor"/>
      </rPr>
      <t xml:space="preserve">For this part of the project, you are given the Actual Budget figures for 2015 (in Column A). Based on the 2015 Actual figures, you are given a budget strategies (Column B) for each income statement list item to make the estimated budgets for 2016. </t>
    </r>
    <r>
      <rPr>
        <u/>
        <sz val="12"/>
        <color theme="1"/>
        <rFont val="Gill Sans MT"/>
        <family val="2"/>
        <scheme val="minor"/>
      </rPr>
      <t>You will provide the 2016 Estimated figures for this assignment in Column D.</t>
    </r>
    <r>
      <rPr>
        <sz val="12"/>
        <color theme="1"/>
        <rFont val="Gill Sans MT"/>
        <family val="2"/>
        <scheme val="minor"/>
      </rPr>
      <t xml:space="preserve"> The 2016 Actual figures are also given in Column E. Once you have provided the 2016 Estimated figures, the difference variance will be given in the far right column (Column G). As you can see, some equations are already entered into this spread sheet. The differnece variances figures will change as you key in the 2016 Estimated column. (It is wise to check the calculations of the formulas once completed.) When the variances have been calculated, </t>
    </r>
    <r>
      <rPr>
        <u/>
        <sz val="12"/>
        <color theme="1"/>
        <rFont val="Gill Sans MT"/>
        <family val="2"/>
        <scheme val="minor"/>
      </rPr>
      <t xml:space="preserve">you should fill the favorable difference variance boxes in with yellow; </t>
    </r>
    <r>
      <rPr>
        <sz val="12"/>
        <color theme="1"/>
        <rFont val="Gill Sans MT"/>
        <family val="2"/>
        <scheme val="minor"/>
      </rPr>
      <t xml:space="preserve">this can include the line totals as well, if applicable. An example calculation is given for the first line of the income statement (net sales line; Box D6).  Once you have completed each of these calculations, and have the 2016 estimates and variances completed, navigate to the bottom of the page and answer the two questions there.  Provide the answers to each in the corresponding textboxes by clicking on the textbox and entering your answers in the areas shaded in green.
For excel information and assistance (i.e., entering formulas, formatting), here are some helpful webpages to review.
- http://www.baycongroup.com/excel2007/02_excel.htm
- http://www.pcworld.com/article/2877236/software-productivity/excel-formulas-cheat-sheet-15-essential-tips-for-calculations-and-common-tasks.html
</t>
    </r>
  </si>
  <si>
    <t>Question One:  Now that you have made it through the course, and learned several traditional managerial accounting and cost management techniques and concepts, the challenge in the future will be to use these concepts in your careers.  The purpose of Module 4 is to give you reason to question some of these techniques and when they should be best used.  Read the attached article entitled “Alphabet Soup:  Good for You or an Indigestible Stew?”  Consider the quote from “The Goal” – “Most people haven’t been managing according to the goal.”  What do you think is meant by this statement?</t>
  </si>
  <si>
    <t>Question Two:  “The Goal” presents some examples of how managerial accounting information can be used poorly or ineffectively.  Agency theory is an economics theory that looks at the relationship between principles and agents and potential issues that can arise.  Economists refer to the “agency problem.”  Here is a short link/article on Agency Theory. http://www.investopedia.com/terms/a/agencytheory.asp.  After reviewing the link, identify an example situation in which managerial accounting could be misused in an unethical manner.  How might you overcome that issue as a manager?</t>
  </si>
  <si>
    <r>
      <t xml:space="preserve">
</t>
    </r>
    <r>
      <rPr>
        <sz val="12"/>
        <color theme="1"/>
        <rFont val="Gill Sans MT"/>
        <family val="2"/>
        <scheme val="minor"/>
      </rPr>
      <t xml:space="preserve">
</t>
    </r>
  </si>
  <si>
    <r>
      <t xml:space="preserve">
EXPLANATION &amp; BACKGROUND
</t>
    </r>
    <r>
      <rPr>
        <sz val="12"/>
        <color theme="1"/>
        <rFont val="Gill Sans MT"/>
        <family val="2"/>
        <scheme val="minor"/>
      </rPr>
      <t xml:space="preserve">Rylie and Rachel's Dance and Gymnastics Studio (named for my daughter and her favorite babysitter and their epic/legendary dance and gymnastics parties) is the focus of the Part I of the Final Project.  The goal of the assignment is to show you how budgeting works over a one year period.  You will be given actual figures for several categories of income and expenses for 2015.  You will then calculate (based on various inputs) budgeted projections for 2016.  After you have those calculations, you will find that the 2016 actual numbers are also included.  Using the projections you calculated, you will compare actual performance to estimated performance across various expenses and income and look for variances.  Finally, you will be asked to comment on the overall accuracy and business impacts based on the variance analysis.  To get started, click on the "Part I - Annual Budget Details" tab at the bottom and follow the instructions.  When you are finished, you can come back to the annual budget summary to see "big picture" results.  When finished with Part I, move to Part II.  Submit the completed file once Parts I and II are complete and your work has been saved.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</si>
</sst>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mmmm\ yyyy"/>
    <numFmt numFmtId="165" formatCode="0.0%"/>
  </numFmts>
  <fonts count="21" x14ac:knownFonts="1">
    <font>
      <sz val="11"/>
      <color theme="1"/>
      <name val="Gill Sans MT"/>
      <family val="2"/>
      <scheme val="minor"/>
    </font>
    <font>
      <sz val="11"/>
      <color theme="1"/>
      <name val="Gill Sans MT"/>
      <family val="2"/>
      <scheme val="minor"/>
    </font>
    <font>
      <sz val="12"/>
      <color theme="3"/>
      <name val="Gill Sans MT"/>
      <family val="2"/>
      <scheme val="minor"/>
    </font>
    <font>
      <sz val="16"/>
      <color theme="0"/>
      <name val="Gill Sans MT"/>
      <family val="2"/>
      <scheme val="major"/>
    </font>
    <font>
      <sz val="36"/>
      <color theme="0"/>
      <name val="Gill Sans MT"/>
      <family val="2"/>
      <scheme val="major"/>
    </font>
    <font>
      <sz val="11"/>
      <color theme="9" tint="-0.499984740745262"/>
      <name val="Gill Sans MT"/>
      <family val="2"/>
      <scheme val="minor"/>
    </font>
    <font>
      <sz val="11"/>
      <name val="Gill Sans MT"/>
      <family val="2"/>
      <scheme val="minor"/>
    </font>
    <font>
      <sz val="11"/>
      <color rgb="FF6C0000"/>
      <name val="Gill Sans MT"/>
      <family val="2"/>
      <scheme val="minor"/>
    </font>
    <font>
      <sz val="11"/>
      <color rgb="FFDA0000"/>
      <name val="Gill Sans MT"/>
      <family val="2"/>
      <scheme val="minor"/>
    </font>
    <font>
      <sz val="36"/>
      <color theme="3"/>
      <name val="Gill Sans MT"/>
      <family val="2"/>
      <scheme val="major"/>
    </font>
    <font>
      <sz val="16"/>
      <color theme="3"/>
      <name val="Gill Sans MT"/>
      <family val="2"/>
      <scheme val="major"/>
    </font>
    <font>
      <sz val="12"/>
      <color theme="3" tint="-0.24994659260841701"/>
      <name val="Gill Sans MT"/>
      <family val="2"/>
      <scheme val="major"/>
    </font>
    <font>
      <sz val="11"/>
      <color theme="3"/>
      <name val="Gill Sans MT"/>
      <family val="2"/>
      <scheme val="major"/>
    </font>
    <font>
      <sz val="11"/>
      <color theme="1"/>
      <name val="Gill Sans MT"/>
      <family val="2"/>
      <scheme val="major"/>
    </font>
    <font>
      <b/>
      <sz val="11"/>
      <color theme="1"/>
      <name val="Gill Sans MT"/>
      <scheme val="minor"/>
    </font>
    <font>
      <sz val="11"/>
      <color rgb="FFFF0000"/>
      <name val="Gill Sans MT"/>
      <family val="2"/>
      <scheme val="minor"/>
    </font>
    <font>
      <sz val="11"/>
      <color theme="1"/>
      <name val="Gill Sans MT"/>
      <scheme val="minor"/>
    </font>
    <font>
      <b/>
      <u/>
      <sz val="12"/>
      <color theme="1"/>
      <name val="Gill Sans MT"/>
      <family val="2"/>
      <scheme val="minor"/>
    </font>
    <font>
      <sz val="12"/>
      <color theme="1"/>
      <name val="Gill Sans MT"/>
      <family val="2"/>
      <scheme val="minor"/>
    </font>
    <font>
      <u/>
      <sz val="12"/>
      <color theme="1"/>
      <name val="Gill Sans MT"/>
      <family val="2"/>
      <scheme val="minor"/>
    </font>
    <font>
      <b/>
      <sz val="11"/>
      <color theme="1"/>
      <name val="Gill Sans MT"/>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7"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5"/>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9" fillId="0" borderId="0" applyNumberFormat="0" applyFill="0" applyBorder="0" applyAlignment="0" applyProtection="0"/>
    <xf numFmtId="0" fontId="12" fillId="0" borderId="0" applyNumberFormat="0" applyFill="0" applyBorder="0" applyAlignment="0" applyProtection="0"/>
    <xf numFmtId="0" fontId="5" fillId="3" borderId="0" applyNumberFormat="0" applyBorder="0" applyAlignment="0" applyProtection="0"/>
    <xf numFmtId="0" fontId="1" fillId="4" borderId="0" applyNumberFormat="0" applyBorder="0" applyAlignment="0" applyProtection="0"/>
    <xf numFmtId="0" fontId="10" fillId="0" borderId="0" applyNumberFormat="0" applyFill="0" applyAlignment="0" applyProtection="0"/>
    <xf numFmtId="0" fontId="11" fillId="0" borderId="0" applyNumberFormat="0" applyFill="0" applyAlignment="0" applyProtection="0"/>
    <xf numFmtId="0" fontId="13" fillId="0" borderId="0" applyNumberFormat="0" applyFill="0" applyBorder="0" applyProtection="0">
      <alignment horizontal="left" vertical="center"/>
    </xf>
    <xf numFmtId="0" fontId="1" fillId="0" borderId="0" applyNumberFormat="0" applyFill="0" applyAlignment="0" applyProtection="0"/>
    <xf numFmtId="0" fontId="7" fillId="0" borderId="0" applyNumberFormat="0" applyFill="0" applyBorder="0" applyAlignment="0" applyProtection="0"/>
    <xf numFmtId="0" fontId="1" fillId="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0" fillId="0" borderId="0" xfId="0" applyFill="1" applyProtection="1">
      <protection locked="0"/>
    </xf>
    <xf numFmtId="0" fontId="0" fillId="2" borderId="0" xfId="0" applyFill="1" applyProtection="1">
      <protection locked="0"/>
    </xf>
    <xf numFmtId="0" fontId="0" fillId="2" borderId="0" xfId="0" applyFill="1" applyAlignment="1" applyProtection="1">
      <alignment vertical="center"/>
      <protection locked="0"/>
    </xf>
    <xf numFmtId="0" fontId="2" fillId="2" borderId="0" xfId="0" applyFont="1" applyFill="1" applyAlignment="1" applyProtection="1">
      <alignment vertical="center"/>
      <protection locked="0"/>
    </xf>
    <xf numFmtId="0" fontId="0" fillId="0" borderId="0" xfId="0" applyProtection="1">
      <protection locked="0"/>
    </xf>
    <xf numFmtId="0" fontId="0" fillId="0" borderId="0" xfId="0" applyAlignment="1" applyProtection="1">
      <alignment vertical="center"/>
      <protection locked="0"/>
    </xf>
    <xf numFmtId="0" fontId="0" fillId="5" borderId="0" xfId="0" applyFill="1" applyProtection="1">
      <protection locked="0"/>
    </xf>
    <xf numFmtId="0" fontId="3" fillId="5" borderId="0" xfId="0" applyFont="1" applyFill="1" applyAlignment="1" applyProtection="1">
      <protection locked="0"/>
    </xf>
    <xf numFmtId="0" fontId="4" fillId="5" borderId="0" xfId="0" applyFont="1" applyFill="1" applyAlignment="1" applyProtection="1">
      <alignment vertical="center"/>
      <protection locked="0"/>
    </xf>
    <xf numFmtId="0" fontId="0" fillId="0" borderId="0" xfId="3" applyFont="1" applyFill="1" applyBorder="1" applyAlignment="1" applyProtection="1">
      <alignment horizontal="left" vertical="center" indent="1"/>
      <protection locked="0"/>
    </xf>
    <xf numFmtId="0" fontId="0" fillId="0" borderId="0" xfId="3" applyFont="1" applyFill="1" applyBorder="1" applyAlignment="1" applyProtection="1">
      <alignment vertical="center"/>
      <protection locked="0"/>
    </xf>
    <xf numFmtId="40" fontId="0" fillId="0" borderId="0" xfId="4" applyNumberFormat="1" applyFont="1" applyFill="1" applyBorder="1" applyProtection="1"/>
    <xf numFmtId="0" fontId="0" fillId="0" borderId="0" xfId="8" applyFont="1" applyFill="1" applyBorder="1" applyAlignment="1" applyProtection="1">
      <alignment horizontal="left" indent="1"/>
      <protection locked="0"/>
    </xf>
    <xf numFmtId="40" fontId="0" fillId="0" borderId="0" xfId="8" applyNumberFormat="1" applyFont="1" applyFill="1" applyBorder="1" applyProtection="1"/>
    <xf numFmtId="0" fontId="0" fillId="0" borderId="0" xfId="3" applyFont="1" applyFill="1" applyBorder="1" applyAlignment="1" applyProtection="1">
      <alignment horizontal="left" indent="1"/>
      <protection locked="0"/>
    </xf>
    <xf numFmtId="0" fontId="0" fillId="0" borderId="0" xfId="3" applyNumberFormat="1" applyFont="1" applyFill="1" applyBorder="1" applyProtection="1">
      <protection locked="0"/>
    </xf>
    <xf numFmtId="0" fontId="0" fillId="0" borderId="0" xfId="3" applyFont="1" applyFill="1" applyBorder="1" applyProtection="1">
      <protection locked="0"/>
    </xf>
    <xf numFmtId="43" fontId="0" fillId="0" borderId="0" xfId="3" applyNumberFormat="1" applyFont="1" applyFill="1" applyBorder="1" applyProtection="1">
      <protection locked="0"/>
    </xf>
    <xf numFmtId="0" fontId="0" fillId="0" borderId="0" xfId="0" applyFont="1" applyFill="1" applyBorder="1" applyAlignment="1" applyProtection="1">
      <alignment horizontal="left" indent="1"/>
      <protection locked="0"/>
    </xf>
    <xf numFmtId="4" fontId="0" fillId="0" borderId="0" xfId="0" applyNumberFormat="1" applyFont="1" applyFill="1" applyBorder="1" applyProtection="1"/>
    <xf numFmtId="165" fontId="0" fillId="0" borderId="0" xfId="0" applyNumberFormat="1" applyFont="1" applyFill="1" applyBorder="1" applyProtection="1"/>
    <xf numFmtId="40" fontId="0" fillId="0" borderId="0" xfId="0" applyNumberFormat="1" applyFont="1" applyFill="1" applyBorder="1" applyProtection="1"/>
    <xf numFmtId="40" fontId="1" fillId="0" borderId="0" xfId="8" applyNumberFormat="1" applyFill="1" applyProtection="1"/>
    <xf numFmtId="0" fontId="0" fillId="6" borderId="0" xfId="0" applyFill="1" applyProtection="1">
      <protection locked="0"/>
    </xf>
    <xf numFmtId="0" fontId="6" fillId="6" borderId="0" xfId="0" applyFont="1" applyFill="1" applyProtection="1">
      <protection locked="0"/>
    </xf>
    <xf numFmtId="0" fontId="6" fillId="6" borderId="0" xfId="3" applyFont="1" applyFill="1" applyBorder="1" applyAlignment="1" applyProtection="1">
      <alignment vertical="center"/>
      <protection locked="0"/>
    </xf>
    <xf numFmtId="40" fontId="6" fillId="6" borderId="0" xfId="4" applyNumberFormat="1" applyFont="1" applyFill="1" applyBorder="1" applyProtection="1"/>
    <xf numFmtId="40" fontId="6" fillId="6" borderId="0" xfId="8" applyNumberFormat="1" applyFont="1" applyFill="1" applyBorder="1" applyProtection="1"/>
    <xf numFmtId="0" fontId="0" fillId="6" borderId="0" xfId="0" applyFill="1" applyAlignment="1" applyProtection="1">
      <alignment horizontal="center"/>
      <protection locked="0"/>
    </xf>
    <xf numFmtId="0" fontId="6" fillId="6" borderId="0" xfId="0" applyFont="1" applyFill="1" applyAlignment="1" applyProtection="1">
      <alignment horizontal="center"/>
      <protection locked="0"/>
    </xf>
    <xf numFmtId="43" fontId="6" fillId="6" borderId="0" xfId="3" applyNumberFormat="1" applyFont="1" applyFill="1" applyBorder="1" applyProtection="1">
      <protection locked="0"/>
    </xf>
    <xf numFmtId="0" fontId="6" fillId="6" borderId="0" xfId="3" applyFont="1" applyFill="1" applyBorder="1" applyProtection="1">
      <protection locked="0"/>
    </xf>
    <xf numFmtId="0" fontId="9" fillId="5" borderId="0" xfId="1" applyFill="1" applyAlignment="1" applyProtection="1">
      <alignment horizontal="left" indent="1"/>
      <protection locked="0"/>
    </xf>
    <xf numFmtId="0" fontId="11" fillId="2" borderId="0" xfId="6" applyFill="1" applyAlignment="1" applyProtection="1">
      <alignment vertical="center"/>
      <protection locked="0"/>
    </xf>
    <xf numFmtId="0" fontId="10" fillId="5" borderId="0" xfId="5" applyFill="1" applyAlignment="1" applyProtection="1">
      <alignment horizontal="left" indent="1"/>
    </xf>
    <xf numFmtId="0" fontId="10" fillId="5" borderId="0" xfId="5" applyFont="1" applyFill="1" applyAlignment="1" applyProtection="1">
      <alignment horizontal="left" indent="1"/>
      <protection locked="0"/>
    </xf>
    <xf numFmtId="40" fontId="0" fillId="0" borderId="0" xfId="0" applyNumberFormat="1" applyFont="1" applyFill="1" applyBorder="1" applyProtection="1">
      <protection locked="0"/>
    </xf>
    <xf numFmtId="40" fontId="8" fillId="0" borderId="0" xfId="8" applyNumberFormat="1" applyFont="1" applyFill="1" applyAlignment="1" applyProtection="1"/>
    <xf numFmtId="40" fontId="0" fillId="0" borderId="0" xfId="8" applyNumberFormat="1" applyFont="1" applyFill="1" applyBorder="1" applyAlignment="1" applyProtection="1"/>
    <xf numFmtId="0" fontId="1" fillId="7" borderId="0" xfId="10" applyBorder="1" applyAlignment="1" applyProtection="1">
      <alignment horizontal="left" indent="1"/>
    </xf>
    <xf numFmtId="4" fontId="1" fillId="7" borderId="0" xfId="10" applyNumberFormat="1" applyBorder="1" applyProtection="1"/>
    <xf numFmtId="165" fontId="1" fillId="7" borderId="0" xfId="10" applyNumberFormat="1" applyBorder="1" applyProtection="1"/>
    <xf numFmtId="40" fontId="1" fillId="7" borderId="0" xfId="10" applyNumberFormat="1" applyBorder="1" applyProtection="1"/>
    <xf numFmtId="0" fontId="1" fillId="7" borderId="0" xfId="10" applyNumberFormat="1" applyBorder="1" applyAlignment="1" applyProtection="1">
      <alignment horizontal="left" indent="1"/>
      <protection locked="0"/>
    </xf>
    <xf numFmtId="40" fontId="1" fillId="7" borderId="0" xfId="10" applyNumberFormat="1" applyBorder="1" applyAlignment="1" applyProtection="1"/>
    <xf numFmtId="0" fontId="1" fillId="7" borderId="0" xfId="10" applyAlignment="1">
      <alignment horizontal="left" indent="1"/>
    </xf>
    <xf numFmtId="0" fontId="1" fillId="7" borderId="0" xfId="10" applyAlignment="1" applyProtection="1">
      <alignment horizontal="left" indent="1"/>
      <protection locked="0"/>
    </xf>
    <xf numFmtId="40" fontId="1" fillId="7" borderId="0" xfId="10" applyNumberFormat="1" applyAlignment="1" applyProtection="1">
      <protection locked="0"/>
    </xf>
    <xf numFmtId="40" fontId="1" fillId="0" borderId="0" xfId="8" applyNumberFormat="1" applyAlignment="1" applyProtection="1"/>
    <xf numFmtId="0" fontId="0" fillId="6" borderId="1" xfId="0" applyFill="1" applyBorder="1" applyAlignment="1" applyProtection="1">
      <alignment vertical="center"/>
      <protection locked="0"/>
    </xf>
    <xf numFmtId="0" fontId="0" fillId="6" borderId="1" xfId="0" applyFill="1" applyBorder="1" applyProtection="1">
      <protection locked="0"/>
    </xf>
    <xf numFmtId="0" fontId="14" fillId="6" borderId="1" xfId="0" applyFont="1" applyFill="1" applyBorder="1" applyAlignment="1" applyProtection="1">
      <alignment horizontal="center" vertical="center"/>
      <protection locked="0"/>
    </xf>
    <xf numFmtId="0" fontId="16" fillId="0" borderId="0" xfId="0" applyFont="1" applyFill="1" applyBorder="1" applyAlignment="1" applyProtection="1">
      <alignment horizontal="left" indent="1"/>
      <protection locked="0"/>
    </xf>
    <xf numFmtId="40" fontId="16" fillId="0" borderId="0" xfId="0" applyNumberFormat="1" applyFont="1" applyFill="1" applyBorder="1" applyProtection="1"/>
    <xf numFmtId="40" fontId="16" fillId="0" borderId="0" xfId="0" applyNumberFormat="1" applyFont="1" applyFill="1" applyBorder="1" applyProtection="1">
      <protection locked="0"/>
    </xf>
    <xf numFmtId="2" fontId="1" fillId="7" borderId="0" xfId="12" applyNumberFormat="1" applyFill="1" applyAlignment="1" applyProtection="1">
      <protection locked="0"/>
    </xf>
    <xf numFmtId="43" fontId="1" fillId="7" borderId="0" xfId="11" applyFill="1" applyAlignment="1" applyProtection="1">
      <protection locked="0"/>
    </xf>
    <xf numFmtId="43" fontId="0" fillId="0" borderId="0" xfId="11" applyFont="1" applyFill="1" applyBorder="1" applyProtection="1"/>
    <xf numFmtId="43" fontId="1" fillId="0" borderId="0" xfId="11" applyAlignment="1" applyProtection="1"/>
    <xf numFmtId="43" fontId="15" fillId="0" borderId="0" xfId="11" applyFont="1" applyAlignment="1" applyProtection="1"/>
    <xf numFmtId="43" fontId="0" fillId="7" borderId="0" xfId="11" applyFont="1" applyFill="1" applyAlignment="1" applyProtection="1">
      <protection locked="0"/>
    </xf>
    <xf numFmtId="43" fontId="6" fillId="0" borderId="0" xfId="11" applyFont="1" applyAlignment="1" applyProtection="1"/>
    <xf numFmtId="0" fontId="20" fillId="6" borderId="0" xfId="0" applyFont="1" applyFill="1" applyProtection="1">
      <protection locked="0"/>
    </xf>
    <xf numFmtId="164" fontId="12" fillId="5" borderId="0" xfId="2" applyNumberFormat="1" applyFill="1" applyAlignment="1" applyProtection="1">
      <alignment horizontal="right"/>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20" fillId="8" borderId="2" xfId="0" applyFont="1" applyFill="1" applyBorder="1" applyProtection="1">
      <protection locked="0"/>
    </xf>
    <xf numFmtId="0" fontId="0" fillId="8" borderId="3" xfId="0" applyFill="1" applyBorder="1" applyProtection="1">
      <protection locked="0"/>
    </xf>
    <xf numFmtId="0" fontId="0" fillId="8" borderId="4" xfId="0" applyFill="1" applyBorder="1" applyProtection="1">
      <protection locked="0"/>
    </xf>
    <xf numFmtId="0" fontId="0" fillId="8" borderId="5" xfId="0" applyFill="1" applyBorder="1" applyProtection="1">
      <protection locked="0"/>
    </xf>
    <xf numFmtId="0" fontId="0" fillId="8" borderId="0" xfId="0" applyFill="1" applyBorder="1" applyProtection="1">
      <protection locked="0"/>
    </xf>
    <xf numFmtId="0" fontId="0" fillId="8" borderId="6" xfId="0" applyFill="1" applyBorder="1" applyProtection="1">
      <protection locked="0"/>
    </xf>
    <xf numFmtId="0" fontId="0" fillId="8" borderId="7" xfId="0" applyFill="1" applyBorder="1" applyProtection="1">
      <protection locked="0"/>
    </xf>
    <xf numFmtId="0" fontId="0" fillId="8" borderId="8" xfId="0" applyFill="1" applyBorder="1" applyProtection="1">
      <protection locked="0"/>
    </xf>
    <xf numFmtId="0" fontId="0" fillId="8" borderId="9" xfId="0" applyFill="1" applyBorder="1" applyProtection="1">
      <protection locked="0"/>
    </xf>
    <xf numFmtId="0" fontId="20" fillId="6" borderId="1" xfId="0" applyFont="1" applyFill="1" applyBorder="1" applyAlignment="1" applyProtection="1">
      <alignment wrapText="1"/>
      <protection locked="0"/>
    </xf>
    <xf numFmtId="0" fontId="0" fillId="6" borderId="10" xfId="0" applyFill="1" applyBorder="1" applyProtection="1">
      <protection locked="0"/>
    </xf>
    <xf numFmtId="0" fontId="20" fillId="6" borderId="11" xfId="0" applyFont="1" applyFill="1" applyBorder="1" applyAlignment="1" applyProtection="1">
      <alignment wrapText="1"/>
      <protection locked="0"/>
    </xf>
    <xf numFmtId="0" fontId="20" fillId="8" borderId="10" xfId="0" applyFont="1" applyFill="1" applyBorder="1" applyProtection="1">
      <protection locked="0"/>
    </xf>
    <xf numFmtId="0" fontId="20" fillId="8" borderId="12" xfId="0" applyFont="1" applyFill="1" applyBorder="1" applyProtection="1">
      <protection locked="0"/>
    </xf>
    <xf numFmtId="0" fontId="0" fillId="8" borderId="12" xfId="0" applyFill="1" applyBorder="1" applyProtection="1">
      <protection locked="0"/>
    </xf>
    <xf numFmtId="0" fontId="0" fillId="8" borderId="11" xfId="0" applyFill="1" applyBorder="1" applyProtection="1">
      <protection locked="0"/>
    </xf>
    <xf numFmtId="0" fontId="0" fillId="0" borderId="0" xfId="0" applyAlignment="1">
      <alignment wrapText="1"/>
    </xf>
  </cellXfs>
  <cellStyles count="13">
    <cellStyle name="20% - Accent3" xfId="10" builtinId="38"/>
    <cellStyle name="20% - Accent5" xfId="4" builtinId="46"/>
    <cellStyle name="60% - Accent4" xfId="3" builtinId="44" customBuiltin="1"/>
    <cellStyle name="Comma" xfId="11" builtinId="3"/>
    <cellStyle name="Currency" xfId="12" builtinId="4"/>
    <cellStyle name="Heading 1" xfId="5" builtinId="16" customBuiltin="1"/>
    <cellStyle name="Heading 2" xfId="6" builtinId="17" customBuiltin="1"/>
    <cellStyle name="Heading 3" xfId="7" builtinId="18" customBuiltin="1"/>
    <cellStyle name="Heading 4" xfId="2" builtinId="19" customBuiltin="1"/>
    <cellStyle name="Normal" xfId="0" builtinId="0" customBuiltin="1"/>
    <cellStyle name="Title" xfId="1" builtinId="15" customBuiltin="1"/>
    <cellStyle name="Total" xfId="8" builtinId="25" customBuiltin="1"/>
    <cellStyle name="Warning Text" xfId="9" builtinId="11" customBuiltin="1"/>
  </cellStyles>
  <dxfs count="45">
    <dxf>
      <font>
        <color rgb="FFDA0000"/>
      </font>
    </dxf>
    <dxf>
      <font>
        <color rgb="FFDA0000"/>
      </font>
    </dxf>
    <dxf>
      <font>
        <color rgb="FFDA0000"/>
      </font>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35" formatCode="_(* #,##0.00_);_(* \(#,##0.00\);_(* &quot;-&quot;??_);_(@_)"/>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0" hidden="0"/>
    </dxf>
    <dxf>
      <alignment horizontal="left" vertical="bottom" textRotation="0" wrapText="0" indent="1" justifyLastLine="0" shrinkToFit="0" readingOrder="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0" hidden="0"/>
    </dxf>
    <dxf>
      <alignment horizontal="left" vertical="bottom" textRotation="0" wrapText="0" indent="1" justifyLastLine="0" shrinkToFit="0" readingOrder="0"/>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Gill Sans MT"/>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0" hidden="0"/>
    </dxf>
    <dxf>
      <alignment horizontal="left" vertical="bottom" textRotation="0" wrapText="0" indent="1" justifyLastLine="0" shrinkToFit="0" readingOrder="0"/>
      <protection locked="0" hidden="0"/>
    </dxf>
    <dxf>
      <font>
        <strike val="0"/>
        <outline val="0"/>
        <shadow val="0"/>
        <u val="none"/>
        <vertAlign val="baseline"/>
        <sz val="11"/>
        <color theme="1"/>
        <name val="Gill Sans MT"/>
        <scheme val="minor"/>
      </font>
    </dxf>
    <dxf>
      <font>
        <strike val="0"/>
        <outline val="0"/>
        <shadow val="0"/>
        <u val="none"/>
        <vertAlign val="baseline"/>
        <sz val="11"/>
        <color theme="1"/>
        <name val="Gill Sans MT"/>
        <scheme val="minor"/>
      </font>
    </dxf>
    <dxf>
      <font>
        <strike val="0"/>
        <outline val="0"/>
        <shadow val="0"/>
        <u val="none"/>
        <vertAlign val="baseline"/>
        <sz val="11"/>
        <color theme="1"/>
        <name val="Gill Sans MT"/>
        <scheme val="minor"/>
      </font>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11"/>
        <color theme="1"/>
        <name val="Gill Sans MT"/>
        <scheme val="minor"/>
      </font>
      <numFmt numFmtId="8" formatCode="#,##0.00_);[Red]\(#,##0.00\)"/>
      <fill>
        <patternFill patternType="none">
          <fgColor indexed="64"/>
          <bgColor indexed="65"/>
        </patternFill>
      </fill>
      <border diagonalUp="0" diagonalDown="0" outline="0">
        <left/>
        <right/>
        <top/>
        <bottom/>
      </border>
      <protection locked="1" hidden="0"/>
    </dxf>
    <dxf>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11"/>
        <color theme="1"/>
        <name val="Gill Sans MT"/>
        <scheme val="minor"/>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0" hidden="0"/>
    </dxf>
    <dxf>
      <numFmt numFmtId="0" formatCode="General"/>
      <alignment horizontal="left" vertical="bottom" textRotation="0" wrapText="0" indent="1" justifyLastLine="0" shrinkToFit="0" readingOrder="0"/>
    </dxf>
    <dxf>
      <fill>
        <patternFill>
          <bgColor theme="5" tint="0.79998168889431442"/>
        </patternFill>
      </fill>
    </dxf>
    <dxf>
      <font>
        <b val="0"/>
        <i val="0"/>
        <color theme="1"/>
      </font>
      <fill>
        <patternFill patternType="solid">
          <fgColor theme="4"/>
          <bgColor theme="5" tint="0.79998168889431442"/>
        </patternFill>
      </fill>
      <border>
        <top style="thin">
          <color theme="0"/>
        </top>
      </border>
    </dxf>
    <dxf>
      <font>
        <color theme="3"/>
      </font>
      <fill>
        <patternFill patternType="solid">
          <fgColor theme="4"/>
          <bgColor theme="7" tint="0.39994506668294322"/>
        </patternFill>
      </fill>
      <border>
        <bottom style="thin">
          <color theme="0"/>
        </bottom>
      </border>
    </dxf>
    <dxf>
      <font>
        <b val="0"/>
        <i val="0"/>
        <color theme="1"/>
      </font>
      <fill>
        <patternFill patternType="solid">
          <fgColor auto="1"/>
          <bgColor theme="6" tint="0.79995117038483843"/>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Monthly Budget" defaultPivotStyle="PivotStyleLight16">
    <tableStyle name="Monthly Budget" pivot="0" count="4">
      <tableStyleElement type="wholeTable" dxfId="44"/>
      <tableStyleElement type="headerRow" dxfId="43"/>
      <tableStyleElement type="totalRow" dxfId="42"/>
      <tableStyleElement type="lastColumn"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b="0">
                <a:solidFill>
                  <a:schemeClr val="tx2">
                    <a:lumMod val="75000"/>
                  </a:schemeClr>
                </a:solidFill>
              </a:defRPr>
            </a:pPr>
            <a:r>
              <a:rPr lang="en-US" sz="1500" b="0">
                <a:solidFill>
                  <a:schemeClr val="tx2">
                    <a:lumMod val="75000"/>
                  </a:schemeClr>
                </a:solidFill>
              </a:rPr>
              <a:t>BUDGET OVERVIEW</a:t>
            </a:r>
          </a:p>
        </c:rich>
      </c:tx>
      <c:layout>
        <c:manualLayout>
          <c:xMode val="edge"/>
          <c:yMode val="edge"/>
          <c:x val="0.11267172051275741"/>
          <c:y val="0.10473324876700055"/>
        </c:manualLayout>
      </c:layout>
      <c:overlay val="0"/>
    </c:title>
    <c:autoTitleDeleted val="0"/>
    <c:plotArea>
      <c:layout/>
      <c:barChart>
        <c:barDir val="col"/>
        <c:grouping val="clustered"/>
        <c:varyColors val="0"/>
        <c:ser>
          <c:idx val="0"/>
          <c:order val="0"/>
          <c:tx>
            <c:strRef>
              <c:f>'Part I - Annual Budget Summary'!$B$6</c:f>
              <c:strCache>
                <c:ptCount val="1"/>
                <c:pt idx="0">
                  <c:v>Income</c:v>
                </c:pt>
              </c:strCache>
            </c:strRef>
          </c:tx>
          <c:spPr>
            <a:solidFill>
              <a:schemeClr val="accent2">
                <a:lumMod val="40000"/>
                <a:lumOff val="60000"/>
              </a:schemeClr>
            </a:solidFill>
            <a:ln>
              <a:solidFill>
                <a:schemeClr val="accent4"/>
              </a:solidFill>
            </a:ln>
            <a:effectLst>
              <a:outerShdw blurRad="50800" dist="12700" dir="2700000" algn="tl" rotWithShape="0">
                <a:prstClr val="black">
                  <a:alpha val="40000"/>
                </a:prstClr>
              </a:outerShdw>
            </a:effectLst>
          </c:spPr>
          <c:invertIfNegative val="0"/>
          <c:cat>
            <c:strRef>
              <c:f>'Part I - Annual Budget Summary'!$C$5:$D$5</c:f>
              <c:strCache>
                <c:ptCount val="2"/>
                <c:pt idx="0">
                  <c:v>ESTIMATED</c:v>
                </c:pt>
                <c:pt idx="1">
                  <c:v>ACTUAL</c:v>
                </c:pt>
              </c:strCache>
            </c:strRef>
          </c:cat>
          <c:val>
            <c:numRef>
              <c:f>'Part I - Annual Budget Summary'!$C$6:$D$6</c:f>
              <c:numCache>
                <c:formatCode>#,##0.00_);[Red]\(#,##0.00\)</c:formatCode>
                <c:ptCount val="2"/>
                <c:pt idx="0">
                  <c:v>0</c:v>
                </c:pt>
                <c:pt idx="1">
                  <c:v>63487.61</c:v>
                </c:pt>
              </c:numCache>
            </c:numRef>
          </c:val>
          <c:extLst>
            <c:ext xmlns:c16="http://schemas.microsoft.com/office/drawing/2014/chart" uri="{C3380CC4-5D6E-409C-BE32-E72D297353CC}">
              <c16:uniqueId val="{00000000-FE47-4371-9851-5EF6175CB742}"/>
            </c:ext>
          </c:extLst>
        </c:ser>
        <c:ser>
          <c:idx val="1"/>
          <c:order val="1"/>
          <c:tx>
            <c:strRef>
              <c:f>'Part I - Annual Budget Summary'!$B$7</c:f>
              <c:strCache>
                <c:ptCount val="1"/>
                <c:pt idx="0">
                  <c:v>Expenses</c:v>
                </c:pt>
              </c:strCache>
            </c:strRef>
          </c:tx>
          <c:spPr>
            <a:solidFill>
              <a:schemeClr val="accent6"/>
            </a:solidFill>
            <a:ln>
              <a:solidFill>
                <a:schemeClr val="accent5">
                  <a:lumMod val="90000"/>
                </a:schemeClr>
              </a:solidFill>
            </a:ln>
            <a:effectLst>
              <a:outerShdw blurRad="50800" dist="12700" dir="2700000" algn="tl" rotWithShape="0">
                <a:prstClr val="black">
                  <a:alpha val="40000"/>
                </a:prstClr>
              </a:outerShdw>
            </a:effectLst>
          </c:spPr>
          <c:invertIfNegative val="0"/>
          <c:cat>
            <c:strRef>
              <c:f>'Part I - Annual Budget Summary'!$C$5:$D$5</c:f>
              <c:strCache>
                <c:ptCount val="2"/>
                <c:pt idx="0">
                  <c:v>ESTIMATED</c:v>
                </c:pt>
                <c:pt idx="1">
                  <c:v>ACTUAL</c:v>
                </c:pt>
              </c:strCache>
            </c:strRef>
          </c:cat>
          <c:val>
            <c:numRef>
              <c:f>'Part I - Annual Budget Summary'!$C$7:$D$7</c:f>
              <c:numCache>
                <c:formatCode>#,##0.00_);[Red]\(#,##0.00\)</c:formatCode>
                <c:ptCount val="2"/>
                <c:pt idx="0">
                  <c:v>0</c:v>
                </c:pt>
                <c:pt idx="1">
                  <c:v>44692.639999999999</c:v>
                </c:pt>
              </c:numCache>
            </c:numRef>
          </c:val>
          <c:extLst>
            <c:ext xmlns:c16="http://schemas.microsoft.com/office/drawing/2014/chart" uri="{C3380CC4-5D6E-409C-BE32-E72D297353CC}">
              <c16:uniqueId val="{00000001-FE47-4371-9851-5EF6175CB742}"/>
            </c:ext>
          </c:extLst>
        </c:ser>
        <c:dLbls>
          <c:showLegendKey val="0"/>
          <c:showVal val="0"/>
          <c:showCatName val="0"/>
          <c:showSerName val="0"/>
          <c:showPercent val="0"/>
          <c:showBubbleSize val="0"/>
        </c:dLbls>
        <c:gapWidth val="150"/>
        <c:overlap val="-3"/>
        <c:axId val="138622408"/>
        <c:axId val="138622792"/>
      </c:barChart>
      <c:catAx>
        <c:axId val="138622408"/>
        <c:scaling>
          <c:orientation val="minMax"/>
        </c:scaling>
        <c:delete val="0"/>
        <c:axPos val="b"/>
        <c:numFmt formatCode="General" sourceLinked="0"/>
        <c:majorTickMark val="out"/>
        <c:minorTickMark val="none"/>
        <c:tickLblPos val="nextTo"/>
        <c:txPr>
          <a:bodyPr/>
          <a:lstStyle/>
          <a:p>
            <a:pPr>
              <a:defRPr>
                <a:solidFill>
                  <a:schemeClr val="tx1"/>
                </a:solidFill>
              </a:defRPr>
            </a:pPr>
            <a:endParaRPr lang="en-US"/>
          </a:p>
        </c:txPr>
        <c:crossAx val="138622792"/>
        <c:crosses val="autoZero"/>
        <c:auto val="1"/>
        <c:lblAlgn val="ctr"/>
        <c:lblOffset val="100"/>
        <c:noMultiLvlLbl val="0"/>
      </c:catAx>
      <c:valAx>
        <c:axId val="138622792"/>
        <c:scaling>
          <c:orientation val="minMax"/>
        </c:scaling>
        <c:delete val="0"/>
        <c:axPos val="l"/>
        <c:majorGridlines/>
        <c:numFmt formatCode="#,##0.00_);[Red]\(#,##0.00\)" sourceLinked="1"/>
        <c:majorTickMark val="out"/>
        <c:minorTickMark val="none"/>
        <c:tickLblPos val="nextTo"/>
        <c:txPr>
          <a:bodyPr/>
          <a:lstStyle/>
          <a:p>
            <a:pPr>
              <a:defRPr>
                <a:solidFill>
                  <a:schemeClr val="tx1"/>
                </a:solidFill>
              </a:defRPr>
            </a:pPr>
            <a:endParaRPr lang="en-US"/>
          </a:p>
        </c:txPr>
        <c:crossAx val="138622408"/>
        <c:crosses val="autoZero"/>
        <c:crossBetween val="between"/>
      </c:valAx>
    </c:plotArea>
    <c:legend>
      <c:legendPos val="t"/>
      <c:layout>
        <c:manualLayout>
          <c:xMode val="edge"/>
          <c:yMode val="edge"/>
          <c:x val="0.75780087049104772"/>
          <c:y val="0.11413918438569598"/>
          <c:w val="0.22490337474143743"/>
          <c:h val="6.1405072993619622E-2"/>
        </c:manualLayout>
      </c:layout>
      <c:overlay val="0"/>
      <c:txPr>
        <a:bodyPr/>
        <a:lstStyle/>
        <a:p>
          <a:pPr>
            <a:defRPr sz="1100">
              <a:solidFill>
                <a:schemeClr val="tx2">
                  <a:lumMod val="75000"/>
                </a:schemeClr>
              </a:solidFill>
            </a:defRPr>
          </a:pPr>
          <a:endParaRPr lang="en-US"/>
        </a:p>
      </c:txPr>
    </c:legend>
    <c:plotVisOnly val="1"/>
    <c:dispBlanksAs val="gap"/>
    <c:showDLblsOverMax val="0"/>
  </c:chart>
  <c:spPr>
    <a:solidFill>
      <a:schemeClr val="bg1">
        <a:lumMod val="95000"/>
      </a:schemeClr>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443592</xdr:colOff>
      <xdr:row>9</xdr:row>
      <xdr:rowOff>19051</xdr:rowOff>
    </xdr:from>
    <xdr:to>
      <xdr:col>5</xdr:col>
      <xdr:colOff>0</xdr:colOff>
      <xdr:row>28</xdr:row>
      <xdr:rowOff>152401</xdr:rowOff>
    </xdr:to>
    <xdr:graphicFrame macro="">
      <xdr:nvGraphicFramePr>
        <xdr:cNvPr id="3" name="BudgetOverview" descr="Bar chart showing estimated versus actual income and expenses" title="Budget Overview"/>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0</xdr:row>
      <xdr:rowOff>152400</xdr:rowOff>
    </xdr:from>
    <xdr:to>
      <xdr:col>2</xdr:col>
      <xdr:colOff>276225</xdr:colOff>
      <xdr:row>5</xdr:row>
      <xdr:rowOff>142875</xdr:rowOff>
    </xdr:to>
    <xdr:sp macro="" textlink="">
      <xdr:nvSpPr>
        <xdr:cNvPr id="2" name="TextBox 1"/>
        <xdr:cNvSpPr txBox="1"/>
      </xdr:nvSpPr>
      <xdr:spPr>
        <a:xfrm>
          <a:off x="12163425" y="152400"/>
          <a:ext cx="53721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t>INSTRUCTIONS:</a:t>
          </a:r>
        </a:p>
        <a:p>
          <a:r>
            <a:rPr lang="en-US" sz="1600"/>
            <a:t/>
          </a:r>
          <a:br>
            <a:rPr lang="en-US" sz="1600"/>
          </a:br>
          <a:r>
            <a:rPr lang="en-US" sz="1600"/>
            <a:t>For the Final Project, Part II, you have</a:t>
          </a:r>
          <a:r>
            <a:rPr lang="en-US" sz="1600" baseline="0"/>
            <a:t> two questions to complete.  A short reading/link is also provided.  Enter your answers into the textboxes below.  For each question, your answer should range between 200-300 words.  References are should be used to support answers and claims.</a:t>
          </a:r>
          <a:endParaRPr lang="en-US" sz="1600"/>
        </a:p>
      </xdr:txBody>
    </xdr:sp>
    <xdr:clientData/>
  </xdr:twoCellAnchor>
</xdr:wsDr>
</file>

<file path=xl/tables/table1.xml><?xml version="1.0" encoding="utf-8"?>
<table xmlns="http://schemas.openxmlformats.org/spreadsheetml/2006/main" id="4" name="TotalsTable" displayName="TotalsTable" ref="B5:E8" totalsRowCount="1">
  <autoFilter ref="B5:E7"/>
  <tableColumns count="4">
    <tableColumn id="1" name="BUDGET TOTALS" totalsRowLabel="Balance (Income minus Expenses)" dataDxfId="40" totalsRowDxfId="39" dataCellStyle="20% - Accent3"/>
    <tableColumn id="2" name="ESTIMATED" totalsRowFunction="custom" dataDxfId="38" totalsRowDxfId="37" dataCellStyle="20% - Accent3">
      <totalsRowFormula>C6-C7</totalsRowFormula>
    </tableColumn>
    <tableColumn id="3" name="ACTUAL" totalsRowFunction="custom" dataDxfId="36" totalsRowDxfId="35" dataCellStyle="20% - Accent3">
      <totalsRowFormula>D6-D7</totalsRowFormula>
    </tableColumn>
    <tableColumn id="4" name="DIFFERENCE" totalsRowFunction="custom" dataDxfId="34" totalsRowDxfId="33" dataCellStyle="Total">
      <calculatedColumnFormula>TotalsTable[[#This Row],[ACTUAL]]-TotalsTable[[#This Row],[ESTIMATED]]</calculatedColumnFormula>
      <totalsRowFormula>TotalsTable[[#Totals],[ACTUAL]]-TotalsTable[[#Totals],[ESTIMATED]]</totalsRowFormula>
    </tableColumn>
  </tableColumns>
  <tableStyleInfo name="Monthly Budget" showFirstColumn="0" showLastColumn="1" showRowStripes="0" showColumnStripes="0"/>
  <extLst>
    <ext xmlns:x14="http://schemas.microsoft.com/office/spreadsheetml/2009/9/main" uri="{504A1905-F514-4f6f-8877-14C23A59335A}">
      <x14:table altText="Budget Totals table" altTextSummary="Table that sums total estimated and actual income and expenses from other tables in the worksheet, calculates difference, and provides balance (income minus expenses)"/>
    </ext>
  </extLst>
</table>
</file>

<file path=xl/tables/table2.xml><?xml version="1.0" encoding="utf-8"?>
<table xmlns="http://schemas.openxmlformats.org/spreadsheetml/2006/main" id="1" name="Top5Expenses" displayName="Top5Expenses" ref="B32:E38" totalsRowCount="1" totalsRowDxfId="32">
  <tableColumns count="4">
    <tableColumn id="1" name="EXPENSE" totalsRowLabel="Total" totalsRowDxfId="31" dataCellStyle="20% - Accent3">
      <calculatedColumnFormula>INDEX(OperatingExpensesTable[],MATCH(Top5Expenses[[#This Row],[AMOUNT]],OperatingExpensesTable[TOP 5 AMOUNT],0),1)</calculatedColumnFormula>
    </tableColumn>
    <tableColumn id="2" name="AMOUNT" totalsRowFunction="sum" totalsRowDxfId="30" dataCellStyle="20% - Accent3"/>
    <tableColumn id="3" name="% OF EXPENSES" totalsRowFunction="sum" dataCellStyle="20% - Accent3">
      <calculatedColumnFormula>Top5Expenses[[#This Row],[AMOUNT]]/$D$7</calculatedColumnFormula>
    </tableColumn>
    <tableColumn id="4" name="15% REDUCTION" totalsRowFunction="sum" dataCellStyle="20% - Accent3">
      <calculatedColumnFormula>Top5Expenses[[#This Row],[AMOUNT]]*0.15</calculatedColumnFormula>
    </tableColumn>
  </tableColumns>
  <tableStyleInfo name="Monthly Budget" showFirstColumn="0" showLastColumn="0" showRowStripes="0" showColumnStripes="0"/>
  <extLst>
    <ext xmlns:x14="http://schemas.microsoft.com/office/spreadsheetml/2009/9/main" uri="{504A1905-F514-4f6f-8877-14C23A59335A}">
      <x14:table altText="Top 5 highest operating expenses" altTextSummary="Table that provides the top 5 highest operating expenses, percentage of expenses, and 15% reduction for potential savings analysis "/>
    </ext>
  </extLst>
</table>
</file>

<file path=xl/tables/table3.xml><?xml version="1.0" encoding="utf-8"?>
<table xmlns="http://schemas.openxmlformats.org/spreadsheetml/2006/main" id="2" name="OperatingExpensesTable" displayName="OperatingExpensesTable" ref="C17:G29" totalsRowCount="1">
  <autoFilter ref="C17:G28"/>
  <sortState ref="C17:G37">
    <sortCondition ref="C16:C37"/>
  </sortState>
  <tableColumns count="5">
    <tableColumn id="1" name="OPERATING EXPENSES" totalsRowLabel="Total Operating Expenses" dataDxfId="29" totalsRowDxfId="28" dataCellStyle="20% - Accent3"/>
    <tableColumn id="2" name="ESTIMATED" dataDxfId="27" totalsRowDxfId="26" dataCellStyle="20% - Accent3"/>
    <tableColumn id="3" name="ACTUAL" totalsRowFunction="custom" dataDxfId="25" totalsRowDxfId="24" dataCellStyle="20% - Accent3">
      <totalsRowFormula>SUM(OperatingExpensesTable[ACTUAL])</totalsRowFormula>
    </tableColumn>
    <tableColumn id="5" name="TOP 5 AMOUNT" totalsRowDxfId="23">
      <calculatedColumnFormula>OperatingExpensesTable[[#This Row],[ACTUAL]]+(10^-6)*ROW(OperatingExpensesTable[[#This Row],[ACTUAL]])</calculatedColumnFormula>
    </tableColumn>
    <tableColumn id="4" name="DIFFERENCE" totalsRowFunction="custom" dataDxfId="22" totalsRowDxfId="21" dataCellStyle="Total">
      <calculatedColumnFormula>OperatingExpensesTable[[#This Row],[ESTIMATED]]-OperatingExpensesTable[[#This Row],[ACTUAL]]</calculatedColumnFormula>
      <totalsRowFormula>SUM(OperatingExpensesTable[DIFFERENCE])</totalsRowFormula>
    </tableColumn>
  </tableColumns>
  <tableStyleInfo name="Monthly Budget" showFirstColumn="0" showLastColumn="1" showRowStripes="0" showColumnStripes="0"/>
  <extLst>
    <ext xmlns:x14="http://schemas.microsoft.com/office/spreadsheetml/2009/9/main" uri="{504A1905-F514-4f6f-8877-14C23A59335A}">
      <x14:table altText="Operating Expenses table" altTextSummary="List of operating expenses for estimated and actual values along with a calculated difference"/>
    </ext>
  </extLst>
</table>
</file>

<file path=xl/tables/table4.xml><?xml version="1.0" encoding="utf-8"?>
<table xmlns="http://schemas.openxmlformats.org/spreadsheetml/2006/main" id="5" name="PersonnelExpensesTable" displayName="PersonnelExpensesTable" ref="C11:G15" totalsRowCount="1">
  <autoFilter ref="C11:G14"/>
  <tableColumns count="5">
    <tableColumn id="1" name="PERSONNEL EXPENSES" totalsRowLabel="Total Personnel Expenses" dataDxfId="20" totalsRowDxfId="19" dataCellStyle="20% - Accent3"/>
    <tableColumn id="2" name="ESTIMATED" dataDxfId="18" totalsRowDxfId="17" dataCellStyle="20% - Accent3"/>
    <tableColumn id="3" name="ACTUAL" totalsRowFunction="custom" dataDxfId="16" totalsRowDxfId="15" dataCellStyle="20% - Accent3">
      <totalsRowFormula>SUM(PersonnelExpensesTable[ACTUAL])</totalsRowFormula>
    </tableColumn>
    <tableColumn id="4" name="TOP 5 AMOUNT" totalsRowDxfId="14">
      <calculatedColumnFormula>PersonnelExpensesTable[[#This Row],[ACTUAL]]+(10^-6)*ROW(PersonnelExpensesTable[[#This Row],[ACTUAL]])</calculatedColumnFormula>
    </tableColumn>
    <tableColumn id="5" name="DIFFERENCE" totalsRowFunction="custom" dataDxfId="13" totalsRowDxfId="12" dataCellStyle="Total">
      <calculatedColumnFormula>PersonnelExpensesTable[[#This Row],[ESTIMATED]]-PersonnelExpensesTable[[#This Row],[ACTUAL]]</calculatedColumnFormula>
      <totalsRowFormula>SUM(,PersonnelExpensesTable[DIFFERENCE])</totalsRowFormula>
    </tableColumn>
  </tableColumns>
  <tableStyleInfo name="Monthly Budget" showFirstColumn="0" showLastColumn="1" showRowStripes="0" showColumnStripes="0"/>
  <extLst>
    <ext xmlns:x14="http://schemas.microsoft.com/office/spreadsheetml/2009/9/main" uri="{504A1905-F514-4f6f-8877-14C23A59335A}">
      <x14:table altText="Personnel Expenses table" altTextSummary="List of personnel expenses for estimated and actual values along with a calculated difference"/>
    </ext>
  </extLst>
</table>
</file>

<file path=xl/tables/table5.xml><?xml version="1.0" encoding="utf-8"?>
<table xmlns="http://schemas.openxmlformats.org/spreadsheetml/2006/main" id="3" name="IncomeTable" displayName="IncomeTable" ref="C5:G9" totalsRowCount="1">
  <autoFilter ref="C5:G8"/>
  <tableColumns count="5">
    <tableColumn id="1" name="INCOME" totalsRowLabel="Total Income" dataDxfId="11" totalsRowDxfId="10" dataCellStyle="Total"/>
    <tableColumn id="2" name="2016 Estimated" dataDxfId="9" totalsRowDxfId="8" dataCellStyle="Total">
      <calculatedColumnFormula>A6*(1+0.15)</calculatedColumnFormula>
    </tableColumn>
    <tableColumn id="3" name="2016 Actual" totalsRowFunction="custom" dataDxfId="7" totalsRowDxfId="6" dataCellStyle="Total">
      <totalsRowFormula>SUM(IncomeTable[2016 Actual])</totalsRowFormula>
    </tableColumn>
    <tableColumn id="5" name="TOP 5 AMOUNT" totalsRowFunction="custom" totalsRowDxfId="5" dataCellStyle="Total">
      <calculatedColumnFormula>IncomeTable[[#This Row],[2016 Actual]]+(10^-6)*ROW(IncomeTable[[#This Row],[2016 Actual]])</calculatedColumnFormula>
      <totalsRowFormula>SUM(IncomeTable[TOP 5 AMOUNT])</totalsRowFormula>
    </tableColumn>
    <tableColumn id="4" name="DIFFERENCE" totalsRowFunction="custom" dataDxfId="4" totalsRowDxfId="3" dataCellStyle="Total">
      <calculatedColumnFormula>IncomeTable[[#This Row],[2016 Actual]]-IncomeTable[[#This Row],[2016 Estimated]]</calculatedColumnFormula>
      <totalsRowFormula>SUM(IncomeTable[DIFFERENCE])</totalsRowFormula>
    </tableColumn>
  </tableColumns>
  <tableStyleInfo name="Monthly Budget" showFirstColumn="0" showLastColumn="1" showRowStripes="0" showColumnStripes="0"/>
  <extLst>
    <ext xmlns:x14="http://schemas.microsoft.com/office/spreadsheetml/2009/9/main" uri="{504A1905-F514-4f6f-8877-14C23A59335A}">
      <x14:table altText="Income table" altTextSummary="List of income sources for estimated and actual values along with a calculated difference"/>
    </ext>
  </extLst>
</table>
</file>

<file path=xl/theme/theme1.xml><?xml version="1.0" encoding="utf-8"?>
<a:theme xmlns:a="http://schemas.openxmlformats.org/drawingml/2006/main" name="Thatch">
  <a:themeElements>
    <a:clrScheme name="Small Business Budget">
      <a:dk1>
        <a:sysClr val="windowText" lastClr="000000"/>
      </a:dk1>
      <a:lt1>
        <a:sysClr val="window" lastClr="FFFFFF"/>
      </a:lt1>
      <a:dk2>
        <a:srgbClr val="355A61"/>
      </a:dk2>
      <a:lt2>
        <a:srgbClr val="DBE3E9"/>
      </a:lt2>
      <a:accent1>
        <a:srgbClr val="62799E"/>
      </a:accent1>
      <a:accent2>
        <a:srgbClr val="B3C035"/>
      </a:accent2>
      <a:accent3>
        <a:srgbClr val="908F74"/>
      </a:accent3>
      <a:accent4>
        <a:srgbClr val="7EA67F"/>
      </a:accent4>
      <a:accent5>
        <a:srgbClr val="5588A5"/>
      </a:accent5>
      <a:accent6>
        <a:srgbClr val="559592"/>
      </a:accent6>
      <a:hlink>
        <a:srgbClr val="66AACD"/>
      </a:hlink>
      <a:folHlink>
        <a:srgbClr val="809DB3"/>
      </a:folHlink>
    </a:clrScheme>
    <a:fontScheme name="Small Business Budget">
      <a:majorFont>
        <a:latin typeface="Gill Sans MT"/>
        <a:ea typeface=""/>
        <a:cs typeface=""/>
      </a:majorFont>
      <a:minorFont>
        <a:latin typeface="Gill Sans MT"/>
        <a:ea typeface=""/>
        <a:cs typeface=""/>
      </a:minorFont>
    </a:fontScheme>
    <a:fmtScheme name="Thatch">
      <a:fillStyleLst>
        <a:solidFill>
          <a:schemeClr val="phClr"/>
        </a:solidFill>
        <a:gradFill rotWithShape="1">
          <a:gsLst>
            <a:gs pos="0">
              <a:schemeClr val="phClr">
                <a:tint val="79000"/>
                <a:satMod val="180000"/>
              </a:schemeClr>
            </a:gs>
            <a:gs pos="65000">
              <a:schemeClr val="phClr">
                <a:tint val="52000"/>
                <a:satMod val="250000"/>
              </a:schemeClr>
            </a:gs>
            <a:gs pos="100000">
              <a:schemeClr val="phClr">
                <a:tint val="29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15875" cap="flat" cmpd="sng" algn="ctr">
          <a:solidFill>
            <a:schemeClr val="phClr"/>
          </a:solidFill>
          <a:prstDash val="solid"/>
        </a:ln>
        <a:ln w="38100" cap="flat" cmpd="sng" algn="ctr">
          <a:solidFill>
            <a:schemeClr val="phClr"/>
          </a:solidFill>
          <a:prstDash val="solid"/>
        </a:ln>
      </a:lnStyleLst>
      <a:effectStyleLst>
        <a:effectStyle>
          <a:effectLst>
            <a:outerShdw blurRad="63500" dist="25400" dir="5400000" rotWithShape="0">
              <a:srgbClr val="000000">
                <a:alpha val="43000"/>
              </a:srgbClr>
            </a:outerShdw>
          </a:effectLst>
        </a:effectStyle>
        <a:effectStyle>
          <a:effectLst>
            <a:outerShdw blurRad="63500" dist="25400" dir="5400000" rotWithShape="0">
              <a:srgbClr val="000000">
                <a:alpha val="43000"/>
              </a:srgbClr>
            </a:outerShdw>
          </a:effectLst>
          <a:scene3d>
            <a:camera prst="orthographicFront">
              <a:rot lat="0" lon="0" rev="0"/>
            </a:camera>
            <a:lightRig rig="brightRoom" dir="t">
              <a:rot lat="0" lon="0" rev="8700000"/>
            </a:lightRig>
          </a:scene3d>
          <a:sp3d contourW="12700" prstMaterial="dkEdge">
            <a:bevelT w="0" h="0" prst="relaxedInset"/>
            <a:contourClr>
              <a:schemeClr val="phClr">
                <a:shade val="65000"/>
                <a:satMod val="150000"/>
              </a:schemeClr>
            </a:contourClr>
          </a:sp3d>
        </a:effectStyle>
        <a:effectStyle>
          <a:effectLst>
            <a:outerShdw blurRad="63500" dist="25400" dir="5400000" rotWithShape="0">
              <a:srgbClr val="000000">
                <a:alpha val="43000"/>
              </a:srgbClr>
            </a:outerShdw>
          </a:effectLst>
          <a:scene3d>
            <a:camera prst="orthographicFront">
              <a:rot lat="0" lon="0" rev="0"/>
            </a:camera>
            <a:lightRig rig="glow" dir="t">
              <a:rot lat="0" lon="0" rev="13200000"/>
            </a:lightRig>
          </a:scene3d>
          <a:sp3d prstMaterial="dkEdge">
            <a:bevelT w="63500" h="50800" prst="relaxedInset"/>
          </a:sp3d>
        </a:effectStyle>
      </a:effectStyleLst>
      <a:bgFillStyleLst>
        <a:solidFill>
          <a:schemeClr val="phClr"/>
        </a:solidFill>
        <a:gradFill rotWithShape="1">
          <a:gsLst>
            <a:gs pos="0">
              <a:schemeClr val="phClr">
                <a:tint val="85000"/>
                <a:shade val="95000"/>
                <a:satMod val="200000"/>
              </a:schemeClr>
            </a:gs>
            <a:gs pos="53000">
              <a:schemeClr val="phClr">
                <a:shade val="60000"/>
                <a:satMod val="220000"/>
              </a:schemeClr>
            </a:gs>
            <a:gs pos="100000">
              <a:schemeClr val="phClr">
                <a:shade val="45000"/>
                <a:satMod val="220000"/>
              </a:schemeClr>
            </a:gs>
          </a:gsLst>
          <a:lin ang="16200000" scaled="0"/>
        </a:gradFill>
        <a:gradFill rotWithShape="1">
          <a:gsLst>
            <a:gs pos="0">
              <a:schemeClr val="phClr">
                <a:tint val="83000"/>
                <a:shade val="97000"/>
                <a:satMod val="230000"/>
              </a:schemeClr>
            </a:gs>
            <a:gs pos="100000">
              <a:schemeClr val="phClr">
                <a:shade val="35000"/>
                <a:satMod val="250000"/>
              </a:schemeClr>
            </a:gs>
          </a:gsLst>
          <a:path path="circle">
            <a:fillToRect l="15000" t="50000" r="85000" b="6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79998168889431442"/>
    <pageSetUpPr autoPageBreaks="0" fitToPage="1"/>
  </sheetPr>
  <dimension ref="A1:R38"/>
  <sheetViews>
    <sheetView showGridLines="0" zoomScaleNormal="100" workbookViewId="0">
      <selection activeCell="H29" sqref="H29"/>
    </sheetView>
  </sheetViews>
  <sheetFormatPr defaultColWidth="9" defaultRowHeight="16.5" customHeight="1" x14ac:dyDescent="0.35"/>
  <cols>
    <col min="1" max="1" width="4.125" style="2" customWidth="1"/>
    <col min="2" max="2" width="29.25" style="2" customWidth="1"/>
    <col min="3" max="5" width="19" style="2" customWidth="1"/>
    <col min="6" max="6" width="4.125" style="2" customWidth="1"/>
    <col min="7" max="7" width="4.125" style="5" customWidth="1"/>
    <col min="8" max="16384" width="9" style="5"/>
  </cols>
  <sheetData>
    <row r="1" spans="1:18" s="1" customFormat="1" ht="24.75" customHeight="1" x14ac:dyDescent="0.35">
      <c r="A1" s="7"/>
      <c r="B1" s="7"/>
      <c r="C1" s="7"/>
      <c r="D1" s="7"/>
      <c r="E1" s="7"/>
      <c r="F1" s="7"/>
    </row>
    <row r="2" spans="1:18" s="1" customFormat="1" ht="31.5" customHeight="1" thickBot="1" x14ac:dyDescent="0.55000000000000004">
      <c r="A2" s="7"/>
      <c r="B2" s="36" t="s">
        <v>58</v>
      </c>
      <c r="C2"/>
      <c r="D2"/>
      <c r="E2"/>
      <c r="F2"/>
    </row>
    <row r="3" spans="1:18" s="1" customFormat="1" ht="42" customHeight="1" x14ac:dyDescent="1">
      <c r="A3" s="7"/>
      <c r="B3" s="33" t="s">
        <v>59</v>
      </c>
      <c r="C3" s="9"/>
      <c r="D3" s="9"/>
      <c r="E3" s="64">
        <v>42705</v>
      </c>
      <c r="F3" s="64"/>
      <c r="I3" s="65" t="s">
        <v>67</v>
      </c>
      <c r="J3" s="66"/>
      <c r="K3" s="66"/>
      <c r="L3" s="66"/>
      <c r="M3" s="66"/>
      <c r="N3" s="66"/>
      <c r="O3" s="66"/>
      <c r="P3" s="66"/>
      <c r="Q3" s="66"/>
      <c r="R3" s="67"/>
    </row>
    <row r="4" spans="1:18" ht="16.5" customHeight="1" x14ac:dyDescent="0.35">
      <c r="I4" s="68"/>
      <c r="J4" s="69"/>
      <c r="K4" s="69"/>
      <c r="L4" s="69"/>
      <c r="M4" s="69"/>
      <c r="N4" s="69"/>
      <c r="O4" s="69"/>
      <c r="P4" s="69"/>
      <c r="Q4" s="69"/>
      <c r="R4" s="70"/>
    </row>
    <row r="5" spans="1:18" s="6" customFormat="1" ht="21.75" customHeight="1" x14ac:dyDescent="0.35">
      <c r="A5" s="3"/>
      <c r="B5" s="10" t="s">
        <v>24</v>
      </c>
      <c r="C5" s="11" t="s">
        <v>13</v>
      </c>
      <c r="D5" s="11" t="s">
        <v>14</v>
      </c>
      <c r="E5" s="11" t="s">
        <v>15</v>
      </c>
      <c r="F5" s="3"/>
      <c r="I5" s="68"/>
      <c r="J5" s="69"/>
      <c r="K5" s="69"/>
      <c r="L5" s="69"/>
      <c r="M5" s="69"/>
      <c r="N5" s="69"/>
      <c r="O5" s="69"/>
      <c r="P5" s="69"/>
      <c r="Q5" s="69"/>
      <c r="R5" s="70"/>
    </row>
    <row r="6" spans="1:18" ht="16.5" customHeight="1" x14ac:dyDescent="0.35">
      <c r="B6" s="44" t="s">
        <v>9</v>
      </c>
      <c r="C6" s="45">
        <f>IncomeTable[[#Totals],[2016 Estimated]]</f>
        <v>0</v>
      </c>
      <c r="D6" s="45">
        <f>IncomeTable[[#Totals],[2016 Actual]]</f>
        <v>63487.61</v>
      </c>
      <c r="E6" s="38">
        <f>TotalsTable[[#This Row],[ACTUAL]]-TotalsTable[[#This Row],[ESTIMATED]]</f>
        <v>63487.61</v>
      </c>
      <c r="I6" s="68"/>
      <c r="J6" s="69"/>
      <c r="K6" s="69"/>
      <c r="L6" s="69"/>
      <c r="M6" s="69"/>
      <c r="N6" s="69"/>
      <c r="O6" s="69"/>
      <c r="P6" s="69"/>
      <c r="Q6" s="69"/>
      <c r="R6" s="70"/>
    </row>
    <row r="7" spans="1:18" ht="16.5" customHeight="1" x14ac:dyDescent="0.35">
      <c r="B7" s="44" t="s">
        <v>12</v>
      </c>
      <c r="C7" s="45">
        <f>OperatingExpensesTable[[#Totals],[ESTIMATED]]+PersonnelExpensesTable[[#Totals],[ESTIMATED]]</f>
        <v>0</v>
      </c>
      <c r="D7" s="45">
        <f>OperatingExpensesTable[[#Totals],[ACTUAL]]+PersonnelExpensesTable[[#Totals],[ACTUAL]]</f>
        <v>44692.639999999999</v>
      </c>
      <c r="E7" s="39">
        <f>TotalsTable[[#This Row],[ESTIMATED]]-TotalsTable[[#This Row],[ACTUAL]]</f>
        <v>-44692.639999999999</v>
      </c>
      <c r="I7" s="68"/>
      <c r="J7" s="69"/>
      <c r="K7" s="69"/>
      <c r="L7" s="69"/>
      <c r="M7" s="69"/>
      <c r="N7" s="69"/>
      <c r="O7" s="69"/>
      <c r="P7" s="69"/>
      <c r="Q7" s="69"/>
      <c r="R7" s="70"/>
    </row>
    <row r="8" spans="1:18" ht="16.5" customHeight="1" x14ac:dyDescent="0.35">
      <c r="B8" s="13" t="s">
        <v>26</v>
      </c>
      <c r="C8" s="14">
        <f>C6-C7</f>
        <v>0</v>
      </c>
      <c r="D8" s="14">
        <f>D6-D7</f>
        <v>18794.97</v>
      </c>
      <c r="E8" s="23">
        <f>TotalsTable[[#Totals],[ACTUAL]]-TotalsTable[[#Totals],[ESTIMATED]]</f>
        <v>18794.97</v>
      </c>
      <c r="I8" s="68"/>
      <c r="J8" s="69"/>
      <c r="K8" s="69"/>
      <c r="L8" s="69"/>
      <c r="M8" s="69"/>
      <c r="N8" s="69"/>
      <c r="O8" s="69"/>
      <c r="P8" s="69"/>
      <c r="Q8" s="69"/>
      <c r="R8" s="70"/>
    </row>
    <row r="9" spans="1:18" ht="16.5" customHeight="1" x14ac:dyDescent="0.35">
      <c r="I9" s="68"/>
      <c r="J9" s="69"/>
      <c r="K9" s="69"/>
      <c r="L9" s="69"/>
      <c r="M9" s="69"/>
      <c r="N9" s="69"/>
      <c r="O9" s="69"/>
      <c r="P9" s="69"/>
      <c r="Q9" s="69"/>
      <c r="R9" s="70"/>
    </row>
    <row r="10" spans="1:18" ht="16.5" customHeight="1" x14ac:dyDescent="0.35">
      <c r="I10" s="68"/>
      <c r="J10" s="69"/>
      <c r="K10" s="69"/>
      <c r="L10" s="69"/>
      <c r="M10" s="69"/>
      <c r="N10" s="69"/>
      <c r="O10" s="69"/>
      <c r="P10" s="69"/>
      <c r="Q10" s="69"/>
      <c r="R10" s="70"/>
    </row>
    <row r="11" spans="1:18" ht="16.5" customHeight="1" x14ac:dyDescent="0.35">
      <c r="I11" s="68"/>
      <c r="J11" s="69"/>
      <c r="K11" s="69"/>
      <c r="L11" s="69"/>
      <c r="M11" s="69"/>
      <c r="N11" s="69"/>
      <c r="O11" s="69"/>
      <c r="P11" s="69"/>
      <c r="Q11" s="69"/>
      <c r="R11" s="70"/>
    </row>
    <row r="12" spans="1:18" ht="16.5" customHeight="1" x14ac:dyDescent="0.35">
      <c r="I12" s="68"/>
      <c r="J12" s="69"/>
      <c r="K12" s="69"/>
      <c r="L12" s="69"/>
      <c r="M12" s="69"/>
      <c r="N12" s="69"/>
      <c r="O12" s="69"/>
      <c r="P12" s="69"/>
      <c r="Q12" s="69"/>
      <c r="R12" s="70"/>
    </row>
    <row r="13" spans="1:18" ht="16.5" customHeight="1" x14ac:dyDescent="0.35">
      <c r="I13" s="68"/>
      <c r="J13" s="69"/>
      <c r="K13" s="69"/>
      <c r="L13" s="69"/>
      <c r="M13" s="69"/>
      <c r="N13" s="69"/>
      <c r="O13" s="69"/>
      <c r="P13" s="69"/>
      <c r="Q13" s="69"/>
      <c r="R13" s="70"/>
    </row>
    <row r="14" spans="1:18" ht="16.5" customHeight="1" x14ac:dyDescent="0.35">
      <c r="I14" s="68"/>
      <c r="J14" s="69"/>
      <c r="K14" s="69"/>
      <c r="L14" s="69"/>
      <c r="M14" s="69"/>
      <c r="N14" s="69"/>
      <c r="O14" s="69"/>
      <c r="P14" s="69"/>
      <c r="Q14" s="69"/>
      <c r="R14" s="70"/>
    </row>
    <row r="15" spans="1:18" ht="16.5" customHeight="1" x14ac:dyDescent="0.35">
      <c r="I15" s="68"/>
      <c r="J15" s="69"/>
      <c r="K15" s="69"/>
      <c r="L15" s="69"/>
      <c r="M15" s="69"/>
      <c r="N15" s="69"/>
      <c r="O15" s="69"/>
      <c r="P15" s="69"/>
      <c r="Q15" s="69"/>
      <c r="R15" s="70"/>
    </row>
    <row r="16" spans="1:18" ht="16.5" customHeight="1" x14ac:dyDescent="0.35">
      <c r="I16" s="68"/>
      <c r="J16" s="69"/>
      <c r="K16" s="69"/>
      <c r="L16" s="69"/>
      <c r="M16" s="69"/>
      <c r="N16" s="69"/>
      <c r="O16" s="69"/>
      <c r="P16" s="69"/>
      <c r="Q16" s="69"/>
      <c r="R16" s="70"/>
    </row>
    <row r="17" spans="2:18" ht="16.5" customHeight="1" x14ac:dyDescent="0.35">
      <c r="I17" s="68"/>
      <c r="J17" s="69"/>
      <c r="K17" s="69"/>
      <c r="L17" s="69"/>
      <c r="M17" s="69"/>
      <c r="N17" s="69"/>
      <c r="O17" s="69"/>
      <c r="P17" s="69"/>
      <c r="Q17" s="69"/>
      <c r="R17" s="70"/>
    </row>
    <row r="18" spans="2:18" ht="16.5" customHeight="1" x14ac:dyDescent="0.35">
      <c r="I18" s="68"/>
      <c r="J18" s="69"/>
      <c r="K18" s="69"/>
      <c r="L18" s="69"/>
      <c r="M18" s="69"/>
      <c r="N18" s="69"/>
      <c r="O18" s="69"/>
      <c r="P18" s="69"/>
      <c r="Q18" s="69"/>
      <c r="R18" s="70"/>
    </row>
    <row r="19" spans="2:18" ht="16.5" customHeight="1" x14ac:dyDescent="0.35">
      <c r="I19" s="68"/>
      <c r="J19" s="69"/>
      <c r="K19" s="69"/>
      <c r="L19" s="69"/>
      <c r="M19" s="69"/>
      <c r="N19" s="69"/>
      <c r="O19" s="69"/>
      <c r="P19" s="69"/>
      <c r="Q19" s="69"/>
      <c r="R19" s="70"/>
    </row>
    <row r="20" spans="2:18" ht="16.5" customHeight="1" x14ac:dyDescent="0.35">
      <c r="I20" s="68"/>
      <c r="J20" s="69"/>
      <c r="K20" s="69"/>
      <c r="L20" s="69"/>
      <c r="M20" s="69"/>
      <c r="N20" s="69"/>
      <c r="O20" s="69"/>
      <c r="P20" s="69"/>
      <c r="Q20" s="69"/>
      <c r="R20" s="70"/>
    </row>
    <row r="21" spans="2:18" ht="16.5" customHeight="1" x14ac:dyDescent="0.35">
      <c r="I21" s="68"/>
      <c r="J21" s="69"/>
      <c r="K21" s="69"/>
      <c r="L21" s="69"/>
      <c r="M21" s="69"/>
      <c r="N21" s="69"/>
      <c r="O21" s="69"/>
      <c r="P21" s="69"/>
      <c r="Q21" s="69"/>
      <c r="R21" s="70"/>
    </row>
    <row r="22" spans="2:18" ht="16.5" customHeight="1" x14ac:dyDescent="0.35">
      <c r="I22" s="68"/>
      <c r="J22" s="69"/>
      <c r="K22" s="69"/>
      <c r="L22" s="69"/>
      <c r="M22" s="69"/>
      <c r="N22" s="69"/>
      <c r="O22" s="69"/>
      <c r="P22" s="69"/>
      <c r="Q22" s="69"/>
      <c r="R22" s="70"/>
    </row>
    <row r="23" spans="2:18" ht="16.5" customHeight="1" x14ac:dyDescent="0.35">
      <c r="I23" s="68"/>
      <c r="J23" s="69"/>
      <c r="K23" s="69"/>
      <c r="L23" s="69"/>
      <c r="M23" s="69"/>
      <c r="N23" s="69"/>
      <c r="O23" s="69"/>
      <c r="P23" s="69"/>
      <c r="Q23" s="69"/>
      <c r="R23" s="70"/>
    </row>
    <row r="24" spans="2:18" ht="16.5" customHeight="1" x14ac:dyDescent="0.35">
      <c r="I24" s="68"/>
      <c r="J24" s="69"/>
      <c r="K24" s="69"/>
      <c r="L24" s="69"/>
      <c r="M24" s="69"/>
      <c r="N24" s="69"/>
      <c r="O24" s="69"/>
      <c r="P24" s="69"/>
      <c r="Q24" s="69"/>
      <c r="R24" s="70"/>
    </row>
    <row r="25" spans="2:18" ht="16.5" customHeight="1" x14ac:dyDescent="0.35">
      <c r="I25" s="68"/>
      <c r="J25" s="69"/>
      <c r="K25" s="69"/>
      <c r="L25" s="69"/>
      <c r="M25" s="69"/>
      <c r="N25" s="69"/>
      <c r="O25" s="69"/>
      <c r="P25" s="69"/>
      <c r="Q25" s="69"/>
      <c r="R25" s="70"/>
    </row>
    <row r="26" spans="2:18" ht="16.5" customHeight="1" thickBot="1" x14ac:dyDescent="0.4">
      <c r="I26" s="71"/>
      <c r="J26" s="72"/>
      <c r="K26" s="72"/>
      <c r="L26" s="72"/>
      <c r="M26" s="72"/>
      <c r="N26" s="72"/>
      <c r="O26" s="72"/>
      <c r="P26" s="72"/>
      <c r="Q26" s="72"/>
      <c r="R26" s="73"/>
    </row>
    <row r="31" spans="2:18" ht="16.5" customHeight="1" x14ac:dyDescent="0.35">
      <c r="B31" s="34" t="s">
        <v>20</v>
      </c>
      <c r="C31" s="4"/>
      <c r="D31" s="4"/>
      <c r="E31" s="4"/>
    </row>
    <row r="32" spans="2:18" ht="21.75" customHeight="1" x14ac:dyDescent="0.35">
      <c r="B32" s="10" t="s">
        <v>21</v>
      </c>
      <c r="C32" s="11" t="s">
        <v>22</v>
      </c>
      <c r="D32" s="11" t="s">
        <v>23</v>
      </c>
      <c r="E32" s="11" t="s">
        <v>25</v>
      </c>
    </row>
    <row r="33" spans="2:5" ht="16.5" customHeight="1" x14ac:dyDescent="0.35">
      <c r="B33" s="40" t="str">
        <f>INDEX(OperatingExpensesTable[],MATCH(Top5Expenses[[#This Row],[AMOUNT]],OperatingExpensesTable[TOP 5 AMOUNT],0),1)</f>
        <v>Supplies</v>
      </c>
      <c r="C33" s="41">
        <f>LARGE(OperatingExpensesTable[TOP 5 AMOUNT],1)</f>
        <v>5155.1900259999993</v>
      </c>
      <c r="D33" s="42">
        <f>Top5Expenses[[#This Row],[AMOUNT]]/$D$7</f>
        <v>0.11534762828957966</v>
      </c>
      <c r="E33" s="43">
        <f>Top5Expenses[[#This Row],[AMOUNT]]*0.15</f>
        <v>773.27850389999992</v>
      </c>
    </row>
    <row r="34" spans="2:5" ht="16.5" customHeight="1" x14ac:dyDescent="0.35">
      <c r="B34" s="40" t="str">
        <f>INDEX(OperatingExpensesTable[],MATCH(Top5Expenses[[#This Row],[AMOUNT]],OperatingExpensesTable[TOP 5 AMOUNT],0),1)</f>
        <v>Rent or mortgage</v>
      </c>
      <c r="C34" s="41">
        <f>LARGE(OperatingExpensesTable[TOP 5 AMOUNT],2)</f>
        <v>4788.820025</v>
      </c>
      <c r="D34" s="42">
        <f>Top5Expenses[[#This Row],[AMOUNT]]/$D$7</f>
        <v>0.10715008164655299</v>
      </c>
      <c r="E34" s="43">
        <f>Top5Expenses[[#This Row],[AMOUNT]]*0.15</f>
        <v>718.32300375</v>
      </c>
    </row>
    <row r="35" spans="2:5" ht="16.5" customHeight="1" x14ac:dyDescent="0.35">
      <c r="B35" s="40" t="str">
        <f>INDEX(OperatingExpensesTable[],MATCH(Top5Expenses[[#This Row],[AMOUNT]],OperatingExpensesTable[TOP 5 AMOUNT],0),1)</f>
        <v>Maintenance and repairs</v>
      </c>
      <c r="C35" s="41">
        <f>LARGE(OperatingExpensesTable[TOP 5 AMOUNT],3)</f>
        <v>4318.0100240000002</v>
      </c>
      <c r="D35" s="42">
        <f>Top5Expenses[[#This Row],[AMOUNT]]/$D$7</f>
        <v>9.6615684909193103E-2</v>
      </c>
      <c r="E35" s="43">
        <f>Top5Expenses[[#This Row],[AMOUNT]]*0.15</f>
        <v>647.70150360000002</v>
      </c>
    </row>
    <row r="36" spans="2:5" ht="16.5" customHeight="1" x14ac:dyDescent="0.35">
      <c r="B36" s="40" t="str">
        <f>INDEX(OperatingExpensesTable[],MATCH(Top5Expenses[[#This Row],[AMOUNT]],OperatingExpensesTable[TOP 5 AMOUNT],0),1)</f>
        <v>Advertising</v>
      </c>
      <c r="C36" s="41">
        <f>LARGE(OperatingExpensesTable[TOP 5 AMOUNT],4)</f>
        <v>3264.3800180000003</v>
      </c>
      <c r="D36" s="42">
        <f>Top5Expenses[[#This Row],[AMOUNT]]/$D$7</f>
        <v>7.3040662131393458E-2</v>
      </c>
      <c r="E36" s="43">
        <f>Top5Expenses[[#This Row],[AMOUNT]]*0.15</f>
        <v>489.65700270000002</v>
      </c>
    </row>
    <row r="37" spans="2:5" ht="16.5" customHeight="1" x14ac:dyDescent="0.35">
      <c r="B37" s="40" t="str">
        <f>INDEX(OperatingExpensesTable[],MATCH(Top5Expenses[[#This Row],[AMOUNT]],OperatingExpensesTable[TOP 5 AMOUNT],0),1)</f>
        <v>Interest</v>
      </c>
      <c r="C37" s="41">
        <f>LARGE(OperatingExpensesTable[TOP 5 AMOUNT],5)</f>
        <v>2750.7800230000003</v>
      </c>
      <c r="D37" s="42">
        <f>Top5Expenses[[#This Row],[AMOUNT]]/$D$7</f>
        <v>6.1548837191090083E-2</v>
      </c>
      <c r="E37" s="43">
        <f>Top5Expenses[[#This Row],[AMOUNT]]*0.15</f>
        <v>412.61700345000003</v>
      </c>
    </row>
    <row r="38" spans="2:5" ht="16.5" customHeight="1" x14ac:dyDescent="0.35">
      <c r="B38" s="19" t="s">
        <v>8</v>
      </c>
      <c r="C38" s="20">
        <f>SUBTOTAL(109,Top5Expenses[AMOUNT])</f>
        <v>20277.180116</v>
      </c>
      <c r="D38" s="21">
        <f>SUBTOTAL(109,Top5Expenses[% OF EXPENSES])</f>
        <v>0.45370289416780929</v>
      </c>
      <c r="E38" s="22">
        <f>SUBTOTAL(109,Top5Expenses[15% REDUCTION])</f>
        <v>3041.5770173999999</v>
      </c>
    </row>
  </sheetData>
  <sheetProtection insertColumns="0" insertRows="0" deleteColumns="0" deleteRows="0" selectLockedCells="1" autoFilter="0"/>
  <mergeCells count="2">
    <mergeCell ref="E3:F3"/>
    <mergeCell ref="I3:R26"/>
  </mergeCells>
  <conditionalFormatting sqref="C6:E86">
    <cfRule type="cellIs" dxfId="2" priority="2" operator="lessThan">
      <formula>0</formula>
    </cfRule>
  </conditionalFormatting>
  <conditionalFormatting sqref="D33:E38">
    <cfRule type="cellIs" dxfId="1" priority="1" operator="lessThan">
      <formula>0</formula>
    </cfRule>
  </conditionalFormatting>
  <dataValidations count="6">
    <dataValidation type="custom" allowBlank="1" showInputMessage="1" showErrorMessage="1" errorTitle="ALERT" error="This cell is automatically populated and should not be overwitten. Overwriting this cell would break calculations in this worksheet." sqref="D34 C34:C37 D36:D37 C6:E7">
      <formula1>LEN(C6)=""</formula1>
    </dataValidation>
    <dataValidation type="custom" allowBlank="1" showInputMessage="1" showErrorMessage="1" errorTitle="ALERT" error="This cell is automatically populated and should not be overwitten. Overwriting this cell would break calculations in this worksheet. " sqref="E35:E37">
      <formula1>LEN(#REF!)=""</formula1>
    </dataValidation>
    <dataValidation type="custom" allowBlank="1" showInputMessage="1" showErrorMessage="1" errorTitle="ALERT" error="This cell is automatically populated and should not be overwitten. Overwriting this cell would break calculations in this worksheet. " sqref="E33">
      <formula1>LEN(E33:E38)=""</formula1>
    </dataValidation>
    <dataValidation type="custom" allowBlank="1" showInputMessage="1" showErrorMessage="1" errorTitle="ALERT" error="This cell is automatically populated and should not be overwitten. Overwriting this cell would break calculations in this worksheet." sqref="C33:D33">
      <formula1>LEN(C33:C38)=""</formula1>
    </dataValidation>
    <dataValidation type="custom" allowBlank="1" showInputMessage="1" showErrorMessage="1" errorTitle="ALERT" error="This cell is automatically populated and should not be overwitten. Overwriting this cell would break calculations in this worksheet." sqref="D35">
      <formula1>LEN(D34:D38)=""</formula1>
    </dataValidation>
    <dataValidation type="custom" allowBlank="1" showInputMessage="1" showErrorMessage="1" errorTitle="ALERT" error="This cell is automatically populated and should not be overwitten. Overwriting this cell would break calculations in this worksheet. " sqref="E34">
      <formula1>LEN(E34:E38)=""</formula1>
    </dataValidation>
  </dataValidations>
  <printOptions horizontalCentered="1"/>
  <pageMargins left="0.25" right="0.25" top="0.25" bottom="0.25" header="0" footer="0"/>
  <pageSetup fitToHeight="0" orientation="portrait" r:id="rId1"/>
  <headerFooter differentFirst="1">
    <oddFooter>Page &amp;P of &amp;N</oddFooter>
  </headerFooter>
  <ignoredErrors>
    <ignoredError sqref="C6:E6 C33:E37 C7:D7" listDataValidation="1"/>
    <ignoredError sqref="E7" listDataValidation="1" calculatedColumn="1"/>
  </ignoredErrors>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autoPageBreaks="0" fitToPage="1"/>
  </sheetPr>
  <dimension ref="A1:S47"/>
  <sheetViews>
    <sheetView showGridLines="0" tabSelected="1" zoomScale="80" zoomScaleNormal="80" workbookViewId="0">
      <selection activeCell="C30" sqref="C30"/>
    </sheetView>
  </sheetViews>
  <sheetFormatPr defaultColWidth="9" defaultRowHeight="16.5" customHeight="1" x14ac:dyDescent="0.35"/>
  <cols>
    <col min="1" max="1" width="18.875" style="24" customWidth="1"/>
    <col min="2" max="2" width="50" style="24" customWidth="1"/>
    <col min="3" max="3" width="29.25" style="24" customWidth="1"/>
    <col min="4" max="4" width="19" style="24" customWidth="1"/>
    <col min="5" max="5" width="18.875" style="24" customWidth="1"/>
    <col min="6" max="6" width="0.375" style="24" hidden="1" customWidth="1"/>
    <col min="7" max="7" width="19" style="24" customWidth="1"/>
    <col min="8" max="8" width="4.125" style="24" customWidth="1"/>
    <col min="9" max="9" width="4.125" style="5" customWidth="1"/>
    <col min="10" max="17" width="9" style="5"/>
    <col min="18" max="18" width="4.875" style="5" customWidth="1"/>
    <col min="19" max="19" width="9" style="5" hidden="1" customWidth="1"/>
    <col min="20" max="16384" width="9" style="5"/>
  </cols>
  <sheetData>
    <row r="1" spans="1:19" s="1" customFormat="1" ht="24.75" customHeight="1" x14ac:dyDescent="0.35">
      <c r="A1" s="7"/>
      <c r="B1" s="7"/>
      <c r="C1" s="7"/>
      <c r="D1" s="7"/>
      <c r="E1" s="7"/>
      <c r="F1" s="7"/>
      <c r="G1" s="7"/>
      <c r="H1" s="7"/>
    </row>
    <row r="2" spans="1:19" s="1" customFormat="1" ht="30.75" customHeight="1" x14ac:dyDescent="0.5">
      <c r="A2" s="7"/>
      <c r="B2" s="7"/>
      <c r="C2" s="35" t="str">
        <f>COMPANY_NAME</f>
        <v>Rylie &amp; Rachel's Dance and Gymnastics Studio</v>
      </c>
      <c r="D2" s="8"/>
      <c r="E2" s="8"/>
      <c r="F2" s="8"/>
      <c r="G2" s="8"/>
      <c r="H2" s="8"/>
    </row>
    <row r="3" spans="1:19" s="1" customFormat="1" ht="42" customHeight="1" thickBot="1" x14ac:dyDescent="1.05">
      <c r="A3" s="7"/>
      <c r="B3" s="7"/>
      <c r="C3" s="33" t="s">
        <v>59</v>
      </c>
      <c r="D3" s="9"/>
      <c r="E3" s="9"/>
      <c r="F3" s="9"/>
      <c r="G3" s="9"/>
      <c r="H3" s="9"/>
    </row>
    <row r="4" spans="1:19" ht="16.5" customHeight="1" x14ac:dyDescent="0.35">
      <c r="H4" s="25"/>
      <c r="J4" s="66" t="s">
        <v>63</v>
      </c>
      <c r="K4" s="66"/>
      <c r="L4" s="66"/>
      <c r="M4" s="66"/>
      <c r="N4" s="66"/>
      <c r="O4" s="66"/>
      <c r="P4" s="66"/>
      <c r="Q4" s="66"/>
      <c r="R4" s="66"/>
      <c r="S4" s="66"/>
    </row>
    <row r="5" spans="1:19" s="6" customFormat="1" ht="16.5" customHeight="1" x14ac:dyDescent="0.35">
      <c r="A5" s="11" t="s">
        <v>39</v>
      </c>
      <c r="B5" s="52" t="s">
        <v>40</v>
      </c>
      <c r="C5" s="10" t="s">
        <v>16</v>
      </c>
      <c r="D5" s="11" t="s">
        <v>37</v>
      </c>
      <c r="E5" s="11" t="s">
        <v>38</v>
      </c>
      <c r="F5" s="11" t="s">
        <v>17</v>
      </c>
      <c r="G5" s="11" t="s">
        <v>15</v>
      </c>
      <c r="H5" s="26"/>
      <c r="J5" s="69"/>
      <c r="K5" s="69"/>
      <c r="L5" s="69"/>
      <c r="M5" s="69"/>
      <c r="N5" s="69"/>
      <c r="O5" s="69"/>
      <c r="P5" s="69"/>
      <c r="Q5" s="69"/>
      <c r="R5" s="69"/>
      <c r="S5" s="69"/>
    </row>
    <row r="6" spans="1:19" ht="16.5" customHeight="1" x14ac:dyDescent="0.35">
      <c r="A6" s="48">
        <v>51433.2</v>
      </c>
      <c r="B6" s="51" t="s">
        <v>41</v>
      </c>
      <c r="C6" s="46" t="s">
        <v>31</v>
      </c>
      <c r="D6" s="61">
        <f t="shared" ref="D6" si="0">A6*(1+0.15)</f>
        <v>59148.179999999993</v>
      </c>
      <c r="E6" s="57">
        <v>58794.43</v>
      </c>
      <c r="F6" s="58">
        <f>IncomeTable[[#This Row],[2016 Actual]]+(10^-6)*ROW(IncomeTable[[#This Row],[2016 Actual]])</f>
        <v>58794.430006000002</v>
      </c>
      <c r="G6" s="62">
        <f>IncomeTable[[#This Row],[2016 Actual]]-IncomeTable[[#This Row],[2016 Estimated]]</f>
        <v>-353.74999999999272</v>
      </c>
      <c r="H6" s="27"/>
      <c r="J6" s="69"/>
      <c r="K6" s="69"/>
      <c r="L6" s="69"/>
      <c r="M6" s="69"/>
      <c r="N6" s="69"/>
      <c r="O6" s="69"/>
      <c r="P6" s="69"/>
      <c r="Q6" s="69"/>
      <c r="R6" s="69"/>
      <c r="S6" s="69"/>
    </row>
    <row r="7" spans="1:19" ht="16.5" customHeight="1" x14ac:dyDescent="0.35">
      <c r="A7" s="48">
        <v>3264.19</v>
      </c>
      <c r="B7" s="51" t="s">
        <v>50</v>
      </c>
      <c r="C7" s="46" t="s">
        <v>32</v>
      </c>
      <c r="D7" s="48"/>
      <c r="E7" s="48">
        <v>4216.37</v>
      </c>
      <c r="F7" s="12">
        <f>IncomeTable[[#This Row],[2016 Actual]]+(10^-6)*ROW(IncomeTable[[#This Row],[2016 Actual]])</f>
        <v>4216.3700069999995</v>
      </c>
      <c r="G7" s="49">
        <f>IncomeTable[[#This Row],[2016 Actual]]-IncomeTable[[#This Row],[2016 Estimated]]</f>
        <v>4216.37</v>
      </c>
      <c r="H7" s="27"/>
      <c r="J7" s="69"/>
      <c r="K7" s="69"/>
      <c r="L7" s="69"/>
      <c r="M7" s="69"/>
      <c r="N7" s="69"/>
      <c r="O7" s="69"/>
      <c r="P7" s="69"/>
      <c r="Q7" s="69"/>
      <c r="R7" s="69"/>
      <c r="S7" s="69"/>
    </row>
    <row r="8" spans="1:19" ht="16.5" customHeight="1" x14ac:dyDescent="0.35">
      <c r="A8" s="48">
        <v>453.78</v>
      </c>
      <c r="B8" s="51" t="s">
        <v>42</v>
      </c>
      <c r="C8" s="46" t="s">
        <v>33</v>
      </c>
      <c r="D8" s="48"/>
      <c r="E8" s="48">
        <v>476.81</v>
      </c>
      <c r="F8" s="12">
        <f>IncomeTable[[#This Row],[2016 Actual]]+(10^-6)*ROW(IncomeTable[[#This Row],[2016 Actual]])</f>
        <v>476.81000799999998</v>
      </c>
      <c r="G8" s="49">
        <f>IncomeTable[[#This Row],[2016 Actual]]-IncomeTable[[#This Row],[2016 Estimated]]</f>
        <v>476.81</v>
      </c>
      <c r="H8" s="27"/>
      <c r="J8" s="69"/>
      <c r="K8" s="69"/>
      <c r="L8" s="69"/>
      <c r="M8" s="69"/>
      <c r="N8" s="69"/>
      <c r="O8" s="69"/>
      <c r="P8" s="69"/>
      <c r="Q8" s="69"/>
      <c r="R8" s="69"/>
      <c r="S8" s="69"/>
    </row>
    <row r="9" spans="1:19" ht="16.5" customHeight="1" x14ac:dyDescent="0.35">
      <c r="A9" s="14">
        <f>SUM(A6:A8)</f>
        <v>55151.17</v>
      </c>
      <c r="B9" s="51"/>
      <c r="C9" s="53" t="s">
        <v>34</v>
      </c>
      <c r="D9" s="54"/>
      <c r="E9" s="54">
        <f>SUM(IncomeTable[2016 Actual])</f>
        <v>63487.61</v>
      </c>
      <c r="F9" s="54">
        <f>SUM(IncomeTable[TOP 5 AMOUNT])</f>
        <v>63487.610021</v>
      </c>
      <c r="G9" s="54">
        <f>SUM(IncomeTable[DIFFERENCE])</f>
        <v>4339.4300000000076</v>
      </c>
      <c r="H9" s="28"/>
      <c r="J9" s="69"/>
      <c r="K9" s="69"/>
      <c r="L9" s="69"/>
      <c r="M9" s="69"/>
      <c r="N9" s="69"/>
      <c r="O9" s="69"/>
      <c r="P9" s="69"/>
      <c r="Q9" s="69"/>
      <c r="R9" s="69"/>
      <c r="S9" s="69"/>
    </row>
    <row r="10" spans="1:19" ht="16.5" customHeight="1" x14ac:dyDescent="0.35">
      <c r="A10" s="29"/>
      <c r="B10" s="51"/>
      <c r="C10" s="29"/>
      <c r="D10" s="29"/>
      <c r="E10" s="29"/>
      <c r="F10" s="29"/>
      <c r="G10" s="29"/>
      <c r="H10" s="30"/>
      <c r="J10" s="69"/>
      <c r="K10" s="69"/>
      <c r="L10" s="69"/>
      <c r="M10" s="69"/>
      <c r="N10" s="69"/>
      <c r="O10" s="69"/>
      <c r="P10" s="69"/>
      <c r="Q10" s="69"/>
      <c r="R10" s="69"/>
      <c r="S10" s="69"/>
    </row>
    <row r="11" spans="1:19" ht="16.5" customHeight="1" x14ac:dyDescent="0.35">
      <c r="A11" s="16" t="s">
        <v>14</v>
      </c>
      <c r="B11" s="50"/>
      <c r="C11" s="15" t="s">
        <v>18</v>
      </c>
      <c r="D11" s="16" t="s">
        <v>13</v>
      </c>
      <c r="E11" s="16" t="s">
        <v>14</v>
      </c>
      <c r="F11" s="11" t="s">
        <v>17</v>
      </c>
      <c r="G11" s="18" t="s">
        <v>15</v>
      </c>
      <c r="H11" s="31"/>
      <c r="J11" s="69"/>
      <c r="K11" s="69"/>
      <c r="L11" s="69"/>
      <c r="M11" s="69"/>
      <c r="N11" s="69"/>
      <c r="O11" s="69"/>
      <c r="P11" s="69"/>
      <c r="Q11" s="69"/>
      <c r="R11" s="69"/>
      <c r="S11" s="69"/>
    </row>
    <row r="12" spans="1:19" ht="16.5" customHeight="1" x14ac:dyDescent="0.35">
      <c r="A12" s="48">
        <v>9679.6299999999992</v>
      </c>
      <c r="B12" s="51" t="s">
        <v>51</v>
      </c>
      <c r="C12" s="47" t="s">
        <v>10</v>
      </c>
      <c r="D12" s="56"/>
      <c r="E12" s="57">
        <v>10851.52</v>
      </c>
      <c r="F12" s="58">
        <f>PersonnelExpensesTable[[#This Row],[ACTUAL]]+(10^-6)*ROW(PersonnelExpensesTable[[#This Row],[ACTUAL]])</f>
        <v>10851.520012000001</v>
      </c>
      <c r="G12" s="59">
        <f>PersonnelExpensesTable[[#This Row],[ESTIMATED]]-PersonnelExpensesTable[[#This Row],[ACTUAL]]</f>
        <v>-10851.52</v>
      </c>
      <c r="H12" s="27"/>
      <c r="J12" s="69"/>
      <c r="K12" s="69"/>
      <c r="L12" s="69"/>
      <c r="M12" s="69"/>
      <c r="N12" s="69"/>
      <c r="O12" s="69"/>
      <c r="P12" s="69"/>
      <c r="Q12" s="69"/>
      <c r="R12" s="69"/>
      <c r="S12" s="69"/>
    </row>
    <row r="13" spans="1:19" ht="16.5" customHeight="1" x14ac:dyDescent="0.35">
      <c r="A13" s="48">
        <v>120.32</v>
      </c>
      <c r="B13" s="51" t="s">
        <v>53</v>
      </c>
      <c r="C13" s="47" t="s">
        <v>27</v>
      </c>
      <c r="D13" s="48"/>
      <c r="E13" s="48">
        <v>135.28</v>
      </c>
      <c r="F13" s="12">
        <f>PersonnelExpensesTable[[#This Row],[ACTUAL]]+(10^-6)*ROW(PersonnelExpensesTable[[#This Row],[ACTUAL]])</f>
        <v>135.280013</v>
      </c>
      <c r="G13" s="49">
        <f>PersonnelExpensesTable[[#This Row],[ESTIMATED]]-PersonnelExpensesTable[[#This Row],[ACTUAL]]</f>
        <v>-135.28</v>
      </c>
      <c r="H13" s="27"/>
      <c r="J13" s="69"/>
      <c r="K13" s="69"/>
      <c r="L13" s="69"/>
      <c r="M13" s="69"/>
      <c r="N13" s="69"/>
      <c r="O13" s="69"/>
      <c r="P13" s="69"/>
      <c r="Q13" s="69"/>
      <c r="R13" s="69"/>
      <c r="S13" s="69"/>
    </row>
    <row r="14" spans="1:19" ht="16.5" customHeight="1" x14ac:dyDescent="0.35">
      <c r="A14" s="48">
        <v>4512.49</v>
      </c>
      <c r="B14" s="51" t="s">
        <v>52</v>
      </c>
      <c r="C14" s="47" t="s">
        <v>11</v>
      </c>
      <c r="D14" s="48"/>
      <c r="E14" s="48">
        <v>5391.94</v>
      </c>
      <c r="F14" s="12">
        <f>PersonnelExpensesTable[[#This Row],[ACTUAL]]+(10^-6)*ROW(PersonnelExpensesTable[[#This Row],[ACTUAL]])</f>
        <v>5391.9400139999998</v>
      </c>
      <c r="G14" s="49">
        <f>PersonnelExpensesTable[[#This Row],[ESTIMATED]]-PersonnelExpensesTable[[#This Row],[ACTUAL]]</f>
        <v>-5391.94</v>
      </c>
      <c r="H14" s="27"/>
      <c r="J14" s="69"/>
      <c r="K14" s="69"/>
      <c r="L14" s="69"/>
      <c r="M14" s="69"/>
      <c r="N14" s="69"/>
      <c r="O14" s="69"/>
      <c r="P14" s="69"/>
      <c r="Q14" s="69"/>
      <c r="R14" s="69"/>
      <c r="S14" s="69"/>
    </row>
    <row r="15" spans="1:19" ht="16.5" customHeight="1" x14ac:dyDescent="0.35">
      <c r="A15" s="22">
        <f>SUM(A12:A14)</f>
        <v>14312.439999999999</v>
      </c>
      <c r="B15" s="51"/>
      <c r="C15" s="53" t="s">
        <v>35</v>
      </c>
      <c r="D15" s="54"/>
      <c r="E15" s="54">
        <f>SUM(PersonnelExpensesTable[ACTUAL])</f>
        <v>16378.740000000002</v>
      </c>
      <c r="F15" s="55"/>
      <c r="G15" s="54">
        <f>SUM(,PersonnelExpensesTable[DIFFERENCE])</f>
        <v>-16378.740000000002</v>
      </c>
      <c r="H15" s="28"/>
      <c r="J15" s="69"/>
      <c r="K15" s="69"/>
      <c r="L15" s="69"/>
      <c r="M15" s="69"/>
      <c r="N15" s="69"/>
      <c r="O15" s="69"/>
      <c r="P15" s="69"/>
      <c r="Q15" s="69"/>
      <c r="R15" s="69"/>
      <c r="S15" s="69"/>
    </row>
    <row r="16" spans="1:19" ht="16.5" customHeight="1" x14ac:dyDescent="0.35">
      <c r="A16" s="29"/>
      <c r="B16" s="51"/>
      <c r="C16" s="29"/>
      <c r="D16" s="29"/>
      <c r="E16" s="29"/>
      <c r="F16" s="29"/>
      <c r="G16" s="29"/>
      <c r="H16" s="30"/>
      <c r="J16" s="69"/>
      <c r="K16" s="69"/>
      <c r="L16" s="69"/>
      <c r="M16" s="69"/>
      <c r="N16" s="69"/>
      <c r="O16" s="69"/>
      <c r="P16" s="69"/>
      <c r="Q16" s="69"/>
      <c r="R16" s="69"/>
      <c r="S16" s="69"/>
    </row>
    <row r="17" spans="1:19" ht="16.5" customHeight="1" x14ac:dyDescent="0.35">
      <c r="A17" s="17" t="s">
        <v>14</v>
      </c>
      <c r="B17" s="51"/>
      <c r="C17" s="15" t="s">
        <v>19</v>
      </c>
      <c r="D17" s="17" t="s">
        <v>13</v>
      </c>
      <c r="E17" s="17" t="s">
        <v>14</v>
      </c>
      <c r="F17" s="11" t="s">
        <v>17</v>
      </c>
      <c r="G17" s="17" t="s">
        <v>15</v>
      </c>
      <c r="H17" s="32"/>
      <c r="J17" s="69"/>
      <c r="K17" s="69"/>
      <c r="L17" s="69"/>
      <c r="M17" s="69"/>
      <c r="N17" s="69"/>
      <c r="O17" s="69"/>
      <c r="P17" s="69"/>
      <c r="Q17" s="69"/>
      <c r="R17" s="69"/>
      <c r="S17" s="69"/>
    </row>
    <row r="18" spans="1:19" ht="16.5" customHeight="1" x14ac:dyDescent="0.35">
      <c r="A18" s="48">
        <v>2544.31</v>
      </c>
      <c r="B18" s="51" t="s">
        <v>54</v>
      </c>
      <c r="C18" s="47" t="s">
        <v>1</v>
      </c>
      <c r="D18" s="57"/>
      <c r="E18" s="57">
        <v>3264.38</v>
      </c>
      <c r="F18" s="58">
        <f>OperatingExpensesTable[[#This Row],[ACTUAL]]+(10^-6)*ROW(OperatingExpensesTable[[#This Row],[ACTUAL]])</f>
        <v>3264.3800180000003</v>
      </c>
      <c r="G18" s="60">
        <f>OperatingExpensesTable[[#This Row],[ESTIMATED]]-OperatingExpensesTable[[#This Row],[ACTUAL]]</f>
        <v>-3264.38</v>
      </c>
      <c r="H18" s="27"/>
      <c r="J18" s="69"/>
      <c r="K18" s="69"/>
      <c r="L18" s="69"/>
      <c r="M18" s="69"/>
      <c r="N18" s="69"/>
      <c r="O18" s="69"/>
      <c r="P18" s="69"/>
      <c r="Q18" s="69"/>
      <c r="R18" s="69"/>
      <c r="S18" s="69"/>
    </row>
    <row r="19" spans="1:19" ht="16.5" customHeight="1" x14ac:dyDescent="0.35">
      <c r="A19" s="48">
        <v>1897.27</v>
      </c>
      <c r="B19" s="51" t="s">
        <v>55</v>
      </c>
      <c r="C19" s="47" t="s">
        <v>28</v>
      </c>
      <c r="D19" s="48"/>
      <c r="E19" s="48">
        <v>1697.11</v>
      </c>
      <c r="F19" s="12">
        <f>OperatingExpensesTable[[#This Row],[ACTUAL]]+(10^-6)*ROW(OperatingExpensesTable[[#This Row],[ACTUAL]])</f>
        <v>1697.110019</v>
      </c>
      <c r="G19" s="49">
        <f>OperatingExpensesTable[[#This Row],[ESTIMATED]]-OperatingExpensesTable[[#This Row],[ACTUAL]]</f>
        <v>-1697.11</v>
      </c>
      <c r="H19" s="27"/>
      <c r="J19" s="69"/>
      <c r="K19" s="69"/>
      <c r="L19" s="69"/>
      <c r="M19" s="69"/>
      <c r="N19" s="69"/>
      <c r="O19" s="69"/>
      <c r="P19" s="69"/>
      <c r="Q19" s="69"/>
      <c r="R19" s="69"/>
      <c r="S19" s="69"/>
    </row>
    <row r="20" spans="1:19" ht="16.5" customHeight="1" x14ac:dyDescent="0.35">
      <c r="A20" s="48">
        <v>2175.61</v>
      </c>
      <c r="B20" s="51" t="s">
        <v>43</v>
      </c>
      <c r="C20" s="47" t="s">
        <v>29</v>
      </c>
      <c r="D20" s="48"/>
      <c r="E20" s="48">
        <v>1849.03</v>
      </c>
      <c r="F20" s="12">
        <f>OperatingExpensesTable[[#This Row],[ACTUAL]]+(10^-6)*ROW(OperatingExpensesTable[[#This Row],[ACTUAL]])</f>
        <v>1849.0300199999999</v>
      </c>
      <c r="G20" s="49">
        <f>OperatingExpensesTable[[#This Row],[ESTIMATED]]-OperatingExpensesTable[[#This Row],[ACTUAL]]</f>
        <v>-1849.03</v>
      </c>
      <c r="H20" s="27"/>
      <c r="J20" s="69"/>
      <c r="K20" s="69"/>
      <c r="L20" s="69"/>
      <c r="M20" s="69"/>
      <c r="N20" s="69"/>
      <c r="O20" s="69"/>
      <c r="P20" s="69"/>
      <c r="Q20" s="69"/>
      <c r="R20" s="69"/>
      <c r="S20" s="69"/>
    </row>
    <row r="21" spans="1:19" ht="16.5" customHeight="1" x14ac:dyDescent="0.35">
      <c r="A21" s="48">
        <v>980.53</v>
      </c>
      <c r="B21" s="51" t="s">
        <v>44</v>
      </c>
      <c r="C21" s="47" t="s">
        <v>2</v>
      </c>
      <c r="D21" s="48"/>
      <c r="E21" s="48">
        <v>1107.43</v>
      </c>
      <c r="F21" s="12">
        <f>OperatingExpensesTable[[#This Row],[ACTUAL]]+(10^-6)*ROW(OperatingExpensesTable[[#This Row],[ACTUAL]])</f>
        <v>1107.4300210000001</v>
      </c>
      <c r="G21" s="49">
        <f>OperatingExpensesTable[[#This Row],[ESTIMATED]]-OperatingExpensesTable[[#This Row],[ACTUAL]]</f>
        <v>-1107.43</v>
      </c>
      <c r="H21" s="27"/>
      <c r="J21" s="69"/>
      <c r="K21" s="69"/>
      <c r="L21" s="69"/>
      <c r="M21" s="69"/>
      <c r="N21" s="69"/>
      <c r="O21" s="69"/>
      <c r="P21" s="69"/>
      <c r="Q21" s="69"/>
      <c r="R21" s="69"/>
      <c r="S21" s="69"/>
    </row>
    <row r="22" spans="1:19" ht="16.5" customHeight="1" x14ac:dyDescent="0.35">
      <c r="A22" s="48">
        <v>1276.24</v>
      </c>
      <c r="B22" s="51" t="s">
        <v>45</v>
      </c>
      <c r="C22" s="47" t="s">
        <v>3</v>
      </c>
      <c r="D22" s="48"/>
      <c r="E22" s="48">
        <v>1278.27</v>
      </c>
      <c r="F22" s="12">
        <f>OperatingExpensesTable[[#This Row],[ACTUAL]]+(10^-6)*ROW(OperatingExpensesTable[[#This Row],[ACTUAL]])</f>
        <v>1278.2700219999999</v>
      </c>
      <c r="G22" s="49">
        <f>OperatingExpensesTable[[#This Row],[ESTIMATED]]-OperatingExpensesTable[[#This Row],[ACTUAL]]</f>
        <v>-1278.27</v>
      </c>
      <c r="H22" s="27"/>
      <c r="J22" s="69"/>
      <c r="K22" s="69"/>
      <c r="L22" s="69"/>
      <c r="M22" s="69"/>
      <c r="N22" s="69"/>
      <c r="O22" s="69"/>
      <c r="P22" s="69"/>
      <c r="Q22" s="69"/>
      <c r="R22" s="69"/>
      <c r="S22" s="69"/>
    </row>
    <row r="23" spans="1:19" ht="16.5" customHeight="1" x14ac:dyDescent="0.35">
      <c r="A23" s="48">
        <v>2245.6999999999998</v>
      </c>
      <c r="B23" s="51" t="s">
        <v>56</v>
      </c>
      <c r="C23" s="47" t="s">
        <v>4</v>
      </c>
      <c r="D23" s="48"/>
      <c r="E23" s="48">
        <v>2750.78</v>
      </c>
      <c r="F23" s="12">
        <f>OperatingExpensesTable[[#This Row],[ACTUAL]]+(10^-6)*ROW(OperatingExpensesTable[[#This Row],[ACTUAL]])</f>
        <v>2750.7800230000003</v>
      </c>
      <c r="G23" s="49">
        <f>OperatingExpensesTable[[#This Row],[ESTIMATED]]-OperatingExpensesTable[[#This Row],[ACTUAL]]</f>
        <v>-2750.78</v>
      </c>
      <c r="H23" s="27"/>
      <c r="J23" s="69"/>
      <c r="K23" s="69"/>
      <c r="L23" s="69"/>
      <c r="M23" s="69"/>
      <c r="N23" s="69"/>
      <c r="O23" s="69"/>
      <c r="P23" s="69"/>
      <c r="Q23" s="69"/>
      <c r="R23" s="69"/>
      <c r="S23" s="69"/>
    </row>
    <row r="24" spans="1:19" ht="16.5" customHeight="1" x14ac:dyDescent="0.35">
      <c r="A24" s="48">
        <v>4615.78</v>
      </c>
      <c r="B24" s="51" t="s">
        <v>46</v>
      </c>
      <c r="C24" s="47" t="s">
        <v>30</v>
      </c>
      <c r="D24" s="48"/>
      <c r="E24" s="48">
        <v>4318.01</v>
      </c>
      <c r="F24" s="12">
        <f>OperatingExpensesTable[[#This Row],[ACTUAL]]+(10^-6)*ROW(OperatingExpensesTable[[#This Row],[ACTUAL]])</f>
        <v>4318.0100240000002</v>
      </c>
      <c r="G24" s="49">
        <f>OperatingExpensesTable[[#This Row],[ESTIMATED]]-OperatingExpensesTable[[#This Row],[ACTUAL]]</f>
        <v>-4318.01</v>
      </c>
      <c r="H24" s="27"/>
      <c r="J24" s="69"/>
      <c r="K24" s="69"/>
      <c r="L24" s="69"/>
      <c r="M24" s="69"/>
      <c r="N24" s="69"/>
      <c r="O24" s="69"/>
      <c r="P24" s="69"/>
      <c r="Q24" s="69"/>
      <c r="R24" s="69"/>
      <c r="S24" s="69"/>
    </row>
    <row r="25" spans="1:19" ht="16.5" customHeight="1" x14ac:dyDescent="0.35">
      <c r="A25" s="48">
        <v>4522.09</v>
      </c>
      <c r="B25" s="51" t="s">
        <v>48</v>
      </c>
      <c r="C25" s="47" t="s">
        <v>5</v>
      </c>
      <c r="D25" s="48"/>
      <c r="E25" s="48">
        <v>4788.82</v>
      </c>
      <c r="F25" s="12">
        <f>OperatingExpensesTable[[#This Row],[ACTUAL]]+(10^-6)*ROW(OperatingExpensesTable[[#This Row],[ACTUAL]])</f>
        <v>4788.820025</v>
      </c>
      <c r="G25" s="49">
        <f>OperatingExpensesTable[[#This Row],[ESTIMATED]]-OperatingExpensesTable[[#This Row],[ACTUAL]]</f>
        <v>-4788.82</v>
      </c>
      <c r="H25" s="27"/>
      <c r="J25" s="69"/>
      <c r="K25" s="69"/>
      <c r="L25" s="69"/>
      <c r="M25" s="69"/>
      <c r="N25" s="69"/>
      <c r="O25" s="69"/>
      <c r="P25" s="69"/>
      <c r="Q25" s="69"/>
      <c r="R25" s="69"/>
      <c r="S25" s="69"/>
    </row>
    <row r="26" spans="1:19" ht="16.5" customHeight="1" x14ac:dyDescent="0.35">
      <c r="A26" s="48">
        <v>4452.47</v>
      </c>
      <c r="B26" s="51" t="s">
        <v>47</v>
      </c>
      <c r="C26" s="47" t="s">
        <v>6</v>
      </c>
      <c r="D26" s="48"/>
      <c r="E26" s="48">
        <v>5155.1899999999996</v>
      </c>
      <c r="F26" s="12">
        <f>OperatingExpensesTable[[#This Row],[ACTUAL]]+(10^-6)*ROW(OperatingExpensesTable[[#This Row],[ACTUAL]])</f>
        <v>5155.1900259999993</v>
      </c>
      <c r="G26" s="49">
        <f>OperatingExpensesTable[[#This Row],[ESTIMATED]]-OperatingExpensesTable[[#This Row],[ACTUAL]]</f>
        <v>-5155.1899999999996</v>
      </c>
      <c r="H26" s="27"/>
      <c r="J26" s="69"/>
      <c r="K26" s="69"/>
      <c r="L26" s="69"/>
      <c r="M26" s="69"/>
      <c r="N26" s="69"/>
      <c r="O26" s="69"/>
      <c r="P26" s="69"/>
      <c r="Q26" s="69"/>
      <c r="R26" s="69"/>
      <c r="S26" s="69"/>
    </row>
    <row r="27" spans="1:19" ht="16.5" customHeight="1" x14ac:dyDescent="0.35">
      <c r="A27" s="48">
        <v>1385.06</v>
      </c>
      <c r="B27" s="51" t="s">
        <v>49</v>
      </c>
      <c r="C27" s="47" t="s">
        <v>7</v>
      </c>
      <c r="D27" s="48"/>
      <c r="E27" s="48">
        <v>1253.1400000000001</v>
      </c>
      <c r="F27" s="12">
        <f>OperatingExpensesTable[[#This Row],[ACTUAL]]+(10^-6)*ROW(OperatingExpensesTable[[#This Row],[ACTUAL]])</f>
        <v>1253.1400270000001</v>
      </c>
      <c r="G27" s="49">
        <f>OperatingExpensesTable[[#This Row],[ESTIMATED]]-OperatingExpensesTable[[#This Row],[ACTUAL]]</f>
        <v>-1253.1400000000001</v>
      </c>
      <c r="H27" s="27"/>
      <c r="J27" s="69"/>
      <c r="K27" s="69"/>
      <c r="L27" s="69"/>
      <c r="M27" s="69"/>
      <c r="N27" s="69"/>
      <c r="O27" s="69"/>
      <c r="P27" s="69"/>
      <c r="Q27" s="69"/>
      <c r="R27" s="69"/>
      <c r="S27" s="69"/>
    </row>
    <row r="28" spans="1:19" ht="16.5" customHeight="1" x14ac:dyDescent="0.35">
      <c r="A28" s="48">
        <v>761.68</v>
      </c>
      <c r="B28" s="51" t="s">
        <v>57</v>
      </c>
      <c r="C28" s="47" t="s">
        <v>0</v>
      </c>
      <c r="D28" s="48"/>
      <c r="E28" s="48">
        <v>851.74</v>
      </c>
      <c r="F28" s="12">
        <f>OperatingExpensesTable[[#This Row],[ACTUAL]]+(10^-6)*ROW(OperatingExpensesTable[[#This Row],[ACTUAL]])</f>
        <v>851.74002800000005</v>
      </c>
      <c r="G28" s="49">
        <f>OperatingExpensesTable[[#This Row],[ESTIMATED]]-OperatingExpensesTable[[#This Row],[ACTUAL]]</f>
        <v>-851.74</v>
      </c>
      <c r="H28" s="27"/>
      <c r="J28" s="69"/>
      <c r="K28" s="69"/>
      <c r="L28" s="69"/>
      <c r="M28" s="69"/>
      <c r="N28" s="69"/>
      <c r="O28" s="69"/>
      <c r="P28" s="69"/>
      <c r="Q28" s="69"/>
      <c r="R28" s="69"/>
      <c r="S28" s="69"/>
    </row>
    <row r="29" spans="1:19" ht="16.5" customHeight="1" x14ac:dyDescent="0.35">
      <c r="A29" s="22">
        <f>SUM(A18:A28)</f>
        <v>26856.74</v>
      </c>
      <c r="B29" s="51"/>
      <c r="C29" s="19" t="s">
        <v>36</v>
      </c>
      <c r="D29" s="22"/>
      <c r="E29" s="22">
        <f>SUM(OperatingExpensesTable[ACTUAL])</f>
        <v>28313.9</v>
      </c>
      <c r="F29" s="37"/>
      <c r="G29" s="22">
        <f>SUM(OperatingExpensesTable[DIFFERENCE])</f>
        <v>-28313.9</v>
      </c>
      <c r="H29" s="28"/>
      <c r="J29" s="69"/>
      <c r="K29" s="69"/>
      <c r="L29" s="69"/>
      <c r="M29" s="69"/>
      <c r="N29" s="69"/>
      <c r="O29" s="69"/>
      <c r="P29" s="69"/>
      <c r="Q29" s="69"/>
      <c r="R29" s="69"/>
      <c r="S29" s="69"/>
    </row>
    <row r="30" spans="1:19" ht="16.5" customHeight="1" x14ac:dyDescent="0.35">
      <c r="J30" s="69"/>
      <c r="K30" s="69"/>
      <c r="L30" s="69"/>
      <c r="M30" s="69"/>
      <c r="N30" s="69"/>
      <c r="O30" s="69"/>
      <c r="P30" s="69"/>
      <c r="Q30" s="69"/>
      <c r="R30" s="69"/>
      <c r="S30" s="69"/>
    </row>
    <row r="31" spans="1:19" ht="16.5" customHeight="1" x14ac:dyDescent="0.35">
      <c r="J31" s="69"/>
      <c r="K31" s="69"/>
      <c r="L31" s="69"/>
      <c r="M31" s="69"/>
      <c r="N31" s="69"/>
      <c r="O31" s="69"/>
      <c r="P31" s="69"/>
      <c r="Q31" s="69"/>
      <c r="R31" s="69"/>
      <c r="S31" s="69"/>
    </row>
    <row r="32" spans="1:19" ht="16.5" customHeight="1" x14ac:dyDescent="0.35">
      <c r="J32" s="69"/>
      <c r="K32" s="69"/>
      <c r="L32" s="69"/>
      <c r="M32" s="69"/>
      <c r="N32" s="69"/>
      <c r="O32" s="69"/>
      <c r="P32" s="69"/>
      <c r="Q32" s="69"/>
      <c r="R32" s="69"/>
      <c r="S32" s="69"/>
    </row>
    <row r="33" spans="1:19" ht="16.5" customHeight="1" thickBot="1" x14ac:dyDescent="0.4">
      <c r="A33" s="63" t="s">
        <v>60</v>
      </c>
      <c r="B33" s="63"/>
      <c r="C33" s="63"/>
      <c r="J33" s="69"/>
      <c r="K33" s="69"/>
      <c r="L33" s="69"/>
      <c r="M33" s="69"/>
      <c r="N33" s="69"/>
      <c r="O33" s="69"/>
      <c r="P33" s="69"/>
      <c r="Q33" s="69"/>
      <c r="R33" s="69"/>
      <c r="S33" s="69"/>
    </row>
    <row r="34" spans="1:19" ht="16.5" customHeight="1" x14ac:dyDescent="0.35">
      <c r="A34" s="74" t="s">
        <v>62</v>
      </c>
      <c r="B34" s="75"/>
      <c r="C34" s="75"/>
      <c r="D34" s="75"/>
      <c r="E34" s="75"/>
      <c r="F34" s="75"/>
      <c r="G34" s="76"/>
    </row>
    <row r="35" spans="1:19" ht="16.5" customHeight="1" x14ac:dyDescent="0.35">
      <c r="A35" s="77"/>
      <c r="B35" s="78"/>
      <c r="C35" s="78"/>
      <c r="D35" s="78"/>
      <c r="E35" s="78"/>
      <c r="F35" s="78"/>
      <c r="G35" s="79"/>
    </row>
    <row r="36" spans="1:19" ht="16.5" customHeight="1" x14ac:dyDescent="0.35">
      <c r="A36" s="77"/>
      <c r="B36" s="78"/>
      <c r="C36" s="78"/>
      <c r="D36" s="78"/>
      <c r="E36" s="78"/>
      <c r="F36" s="78"/>
      <c r="G36" s="79"/>
    </row>
    <row r="37" spans="1:19" ht="16.5" customHeight="1" x14ac:dyDescent="0.35">
      <c r="A37" s="77"/>
      <c r="B37" s="78"/>
      <c r="C37" s="78"/>
      <c r="D37" s="78"/>
      <c r="E37" s="78"/>
      <c r="F37" s="78"/>
      <c r="G37" s="79"/>
    </row>
    <row r="38" spans="1:19" ht="16.5" customHeight="1" x14ac:dyDescent="0.35">
      <c r="A38" s="77"/>
      <c r="B38" s="78"/>
      <c r="C38" s="78"/>
      <c r="D38" s="78"/>
      <c r="E38" s="78"/>
      <c r="F38" s="78"/>
      <c r="G38" s="79"/>
    </row>
    <row r="39" spans="1:19" ht="16.5" customHeight="1" thickBot="1" x14ac:dyDescent="0.4">
      <c r="A39" s="80"/>
      <c r="B39" s="81"/>
      <c r="C39" s="81"/>
      <c r="D39" s="81"/>
      <c r="E39" s="81"/>
      <c r="F39" s="81"/>
      <c r="G39" s="82"/>
    </row>
    <row r="41" spans="1:19" ht="16.5" customHeight="1" thickBot="1" x14ac:dyDescent="0.4">
      <c r="A41" s="63" t="s">
        <v>61</v>
      </c>
      <c r="B41" s="63"/>
      <c r="C41" s="63"/>
      <c r="D41" s="63"/>
    </row>
    <row r="42" spans="1:19" ht="16.5" customHeight="1" x14ac:dyDescent="0.35">
      <c r="A42" s="74" t="s">
        <v>62</v>
      </c>
      <c r="B42" s="75"/>
      <c r="C42" s="75"/>
      <c r="D42" s="75"/>
      <c r="E42" s="75"/>
      <c r="F42" s="75"/>
      <c r="G42" s="76"/>
    </row>
    <row r="43" spans="1:19" ht="16.5" customHeight="1" x14ac:dyDescent="0.35">
      <c r="A43" s="77"/>
      <c r="B43" s="78"/>
      <c r="C43" s="78"/>
      <c r="D43" s="78"/>
      <c r="E43" s="78"/>
      <c r="F43" s="78"/>
      <c r="G43" s="79"/>
    </row>
    <row r="44" spans="1:19" ht="16.5" customHeight="1" x14ac:dyDescent="0.35">
      <c r="A44" s="77"/>
      <c r="B44" s="78"/>
      <c r="C44" s="78"/>
      <c r="D44" s="78"/>
      <c r="E44" s="78"/>
      <c r="F44" s="78"/>
      <c r="G44" s="79"/>
    </row>
    <row r="45" spans="1:19" ht="16.5" customHeight="1" x14ac:dyDescent="0.35">
      <c r="A45" s="77"/>
      <c r="B45" s="78"/>
      <c r="C45" s="78"/>
      <c r="D45" s="78"/>
      <c r="E45" s="78"/>
      <c r="F45" s="78"/>
      <c r="G45" s="79"/>
    </row>
    <row r="46" spans="1:19" ht="16.5" customHeight="1" x14ac:dyDescent="0.35">
      <c r="A46" s="77"/>
      <c r="B46" s="78"/>
      <c r="C46" s="78"/>
      <c r="D46" s="78"/>
      <c r="E46" s="78"/>
      <c r="F46" s="78"/>
      <c r="G46" s="79"/>
    </row>
    <row r="47" spans="1:19" ht="16.5" customHeight="1" thickBot="1" x14ac:dyDescent="0.4">
      <c r="A47" s="80"/>
      <c r="B47" s="81"/>
      <c r="C47" s="81"/>
      <c r="D47" s="81"/>
      <c r="E47" s="81"/>
      <c r="F47" s="81"/>
      <c r="G47" s="82"/>
    </row>
  </sheetData>
  <sheetProtection insertColumns="0" insertRows="0" deleteColumns="0" deleteRows="0" selectLockedCells="1" autoFilter="0"/>
  <dataConsolidate/>
  <mergeCells count="3">
    <mergeCell ref="A34:G39"/>
    <mergeCell ref="A42:G47"/>
    <mergeCell ref="J4:S33"/>
  </mergeCells>
  <conditionalFormatting sqref="G15 G29">
    <cfRule type="cellIs" dxfId="0" priority="3" operator="lessThan">
      <formula>0</formula>
    </cfRule>
  </conditionalFormatting>
  <dataValidations count="2">
    <dataValidation type="custom" allowBlank="1" showInputMessage="1" showErrorMessage="1" errorTitle="ALERT" error="This cell is automatically populated and should not be overwitten. Overwriting this cell would break calculations in this worksheet." sqref="H6:H8 H12:H14 H18:H28">
      <formula1>LEN(H6)=""</formula1>
    </dataValidation>
    <dataValidation allowBlank="1" showInputMessage="1" showErrorMessage="1" errorTitle="ALERT" error="This cell is automatically populated and should not be overwitten. Overwriting this cell would break calculations in this worksheet." sqref="G6:G8 G12:G14 G18:G28"/>
  </dataValidations>
  <printOptions horizontalCentered="1"/>
  <pageMargins left="0.25" right="0.25" top="0.25" bottom="0.25" header="0" footer="0"/>
  <pageSetup fitToHeight="0" orientation="portrait" r:id="rId1"/>
  <headerFooter differentFirst="1">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6" id="{9B1F0385-725B-457A-9CC0-2AD50E12D260}">
            <x14:iconSet iconSet="3Flags" custom="1">
              <x14:cfvo type="percent">
                <xm:f>0</xm:f>
              </x14:cfvo>
              <x14:cfvo type="num">
                <xm:f>0</xm:f>
              </x14:cfvo>
              <x14:cfvo type="num">
                <xm:f>0</xm:f>
              </x14:cfvo>
              <x14:cfIcon iconSet="3Flags" iconId="0"/>
              <x14:cfIcon iconSet="NoIcons" iconId="0"/>
              <x14:cfIcon iconSet="NoIcons" iconId="0"/>
            </x14:iconSet>
          </x14:cfRule>
          <xm:sqref>H18:H28 H6:H8 H12:H14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election activeCell="B1" sqref="B1:K30"/>
    </sheetView>
  </sheetViews>
  <sheetFormatPr defaultRowHeight="17.25" x14ac:dyDescent="0.35"/>
  <cols>
    <col min="1" max="1" width="157.5" customWidth="1"/>
    <col min="2" max="2" width="69" style="90" customWidth="1"/>
  </cols>
  <sheetData>
    <row r="1" spans="1:11" ht="96" customHeight="1" x14ac:dyDescent="0.35">
      <c r="A1" s="83" t="s">
        <v>64</v>
      </c>
      <c r="B1" s="66" t="s">
        <v>66</v>
      </c>
      <c r="C1" s="66"/>
      <c r="D1" s="66"/>
      <c r="E1" s="66"/>
      <c r="F1" s="66"/>
      <c r="G1" s="66"/>
      <c r="H1" s="66"/>
      <c r="I1" s="66"/>
      <c r="J1" s="66"/>
      <c r="K1" s="66"/>
    </row>
    <row r="2" spans="1:11" x14ac:dyDescent="0.35">
      <c r="A2" s="86" t="s">
        <v>62</v>
      </c>
      <c r="B2" s="69"/>
      <c r="C2" s="69"/>
      <c r="D2" s="69"/>
      <c r="E2" s="69"/>
      <c r="F2" s="69"/>
      <c r="G2" s="69"/>
      <c r="H2" s="69"/>
      <c r="I2" s="69"/>
      <c r="J2" s="69"/>
      <c r="K2" s="69"/>
    </row>
    <row r="3" spans="1:11" x14ac:dyDescent="0.35">
      <c r="A3" s="87"/>
      <c r="B3" s="69"/>
      <c r="C3" s="69"/>
      <c r="D3" s="69"/>
      <c r="E3" s="69"/>
      <c r="F3" s="69"/>
      <c r="G3" s="69"/>
      <c r="H3" s="69"/>
      <c r="I3" s="69"/>
      <c r="J3" s="69"/>
      <c r="K3" s="69"/>
    </row>
    <row r="4" spans="1:11" x14ac:dyDescent="0.35">
      <c r="A4" s="87"/>
      <c r="B4" s="69"/>
      <c r="C4" s="69"/>
      <c r="D4" s="69"/>
      <c r="E4" s="69"/>
      <c r="F4" s="69"/>
      <c r="G4" s="69"/>
      <c r="H4" s="69"/>
      <c r="I4" s="69"/>
      <c r="J4" s="69"/>
      <c r="K4" s="69"/>
    </row>
    <row r="5" spans="1:11" x14ac:dyDescent="0.35">
      <c r="A5" s="87"/>
      <c r="B5" s="69"/>
      <c r="C5" s="69"/>
      <c r="D5" s="69"/>
      <c r="E5" s="69"/>
      <c r="F5" s="69"/>
      <c r="G5" s="69"/>
      <c r="H5" s="69"/>
      <c r="I5" s="69"/>
      <c r="J5" s="69"/>
      <c r="K5" s="69"/>
    </row>
    <row r="6" spans="1:11" x14ac:dyDescent="0.35">
      <c r="A6" s="88"/>
      <c r="B6" s="69"/>
      <c r="C6" s="69"/>
      <c r="D6" s="69"/>
      <c r="E6" s="69"/>
      <c r="F6" s="69"/>
      <c r="G6" s="69"/>
      <c r="H6" s="69"/>
      <c r="I6" s="69"/>
      <c r="J6" s="69"/>
      <c r="K6" s="69"/>
    </row>
    <row r="7" spans="1:11" x14ac:dyDescent="0.35">
      <c r="A7" s="88"/>
      <c r="B7" s="69"/>
      <c r="C7" s="69"/>
      <c r="D7" s="69"/>
      <c r="E7" s="69"/>
      <c r="F7" s="69"/>
      <c r="G7" s="69"/>
      <c r="H7" s="69"/>
      <c r="I7" s="69"/>
      <c r="J7" s="69"/>
      <c r="K7" s="69"/>
    </row>
    <row r="8" spans="1:11" x14ac:dyDescent="0.35">
      <c r="A8" s="88"/>
      <c r="B8" s="69"/>
      <c r="C8" s="69"/>
      <c r="D8" s="69"/>
      <c r="E8" s="69"/>
      <c r="F8" s="69"/>
      <c r="G8" s="69"/>
      <c r="H8" s="69"/>
      <c r="I8" s="69"/>
      <c r="J8" s="69"/>
      <c r="K8" s="69"/>
    </row>
    <row r="9" spans="1:11" x14ac:dyDescent="0.35">
      <c r="A9" s="88"/>
      <c r="B9" s="69"/>
      <c r="C9" s="69"/>
      <c r="D9" s="69"/>
      <c r="E9" s="69"/>
      <c r="F9" s="69"/>
      <c r="G9" s="69"/>
      <c r="H9" s="69"/>
      <c r="I9" s="69"/>
      <c r="J9" s="69"/>
      <c r="K9" s="69"/>
    </row>
    <row r="10" spans="1:11" x14ac:dyDescent="0.35">
      <c r="A10" s="88"/>
      <c r="B10" s="69"/>
      <c r="C10" s="69"/>
      <c r="D10" s="69"/>
      <c r="E10" s="69"/>
      <c r="F10" s="69"/>
      <c r="G10" s="69"/>
      <c r="H10" s="69"/>
      <c r="I10" s="69"/>
      <c r="J10" s="69"/>
      <c r="K10" s="69"/>
    </row>
    <row r="11" spans="1:11" x14ac:dyDescent="0.35">
      <c r="A11" s="88"/>
      <c r="B11" s="69"/>
      <c r="C11" s="69"/>
      <c r="D11" s="69"/>
      <c r="E11" s="69"/>
      <c r="F11" s="69"/>
      <c r="G11" s="69"/>
      <c r="H11" s="69"/>
      <c r="I11" s="69"/>
      <c r="J11" s="69"/>
      <c r="K11" s="69"/>
    </row>
    <row r="12" spans="1:11" x14ac:dyDescent="0.35">
      <c r="A12" s="88"/>
      <c r="B12" s="69"/>
      <c r="C12" s="69"/>
      <c r="D12" s="69"/>
      <c r="E12" s="69"/>
      <c r="F12" s="69"/>
      <c r="G12" s="69"/>
      <c r="H12" s="69"/>
      <c r="I12" s="69"/>
      <c r="J12" s="69"/>
      <c r="K12" s="69"/>
    </row>
    <row r="13" spans="1:11" x14ac:dyDescent="0.35">
      <c r="A13" s="89"/>
      <c r="B13" s="69"/>
      <c r="C13" s="69"/>
      <c r="D13" s="69"/>
      <c r="E13" s="69"/>
      <c r="F13" s="69"/>
      <c r="G13" s="69"/>
      <c r="H13" s="69"/>
      <c r="I13" s="69"/>
      <c r="J13" s="69"/>
      <c r="K13" s="69"/>
    </row>
    <row r="14" spans="1:11" x14ac:dyDescent="0.35">
      <c r="A14" s="84"/>
      <c r="B14" s="69"/>
      <c r="C14" s="69"/>
      <c r="D14" s="69"/>
      <c r="E14" s="69"/>
      <c r="F14" s="69"/>
      <c r="G14" s="69"/>
      <c r="H14" s="69"/>
      <c r="I14" s="69"/>
      <c r="J14" s="69"/>
      <c r="K14" s="69"/>
    </row>
    <row r="15" spans="1:11" ht="69" x14ac:dyDescent="0.35">
      <c r="A15" s="85" t="s">
        <v>65</v>
      </c>
      <c r="B15" s="69"/>
      <c r="C15" s="69"/>
      <c r="D15" s="69"/>
      <c r="E15" s="69"/>
      <c r="F15" s="69"/>
      <c r="G15" s="69"/>
      <c r="H15" s="69"/>
      <c r="I15" s="69"/>
      <c r="J15" s="69"/>
      <c r="K15" s="69"/>
    </row>
    <row r="16" spans="1:11" x14ac:dyDescent="0.35">
      <c r="A16" s="86" t="s">
        <v>62</v>
      </c>
      <c r="B16" s="69"/>
      <c r="C16" s="69"/>
      <c r="D16" s="69"/>
      <c r="E16" s="69"/>
      <c r="F16" s="69"/>
      <c r="G16" s="69"/>
      <c r="H16" s="69"/>
      <c r="I16" s="69"/>
      <c r="J16" s="69"/>
      <c r="K16" s="69"/>
    </row>
    <row r="17" spans="1:11" x14ac:dyDescent="0.35">
      <c r="A17" s="87"/>
      <c r="B17" s="69"/>
      <c r="C17" s="69"/>
      <c r="D17" s="69"/>
      <c r="E17" s="69"/>
      <c r="F17" s="69"/>
      <c r="G17" s="69"/>
      <c r="H17" s="69"/>
      <c r="I17" s="69"/>
      <c r="J17" s="69"/>
      <c r="K17" s="69"/>
    </row>
    <row r="18" spans="1:11" x14ac:dyDescent="0.35">
      <c r="A18" s="87"/>
      <c r="B18" s="69"/>
      <c r="C18" s="69"/>
      <c r="D18" s="69"/>
      <c r="E18" s="69"/>
      <c r="F18" s="69"/>
      <c r="G18" s="69"/>
      <c r="H18" s="69"/>
      <c r="I18" s="69"/>
      <c r="J18" s="69"/>
      <c r="K18" s="69"/>
    </row>
    <row r="19" spans="1:11" x14ac:dyDescent="0.35">
      <c r="A19" s="87"/>
      <c r="B19" s="69"/>
      <c r="C19" s="69"/>
      <c r="D19" s="69"/>
      <c r="E19" s="69"/>
      <c r="F19" s="69"/>
      <c r="G19" s="69"/>
      <c r="H19" s="69"/>
      <c r="I19" s="69"/>
      <c r="J19" s="69"/>
      <c r="K19" s="69"/>
    </row>
    <row r="20" spans="1:11" x14ac:dyDescent="0.35">
      <c r="A20" s="87"/>
      <c r="B20" s="69"/>
      <c r="C20" s="69"/>
      <c r="D20" s="69"/>
      <c r="E20" s="69"/>
      <c r="F20" s="69"/>
      <c r="G20" s="69"/>
      <c r="H20" s="69"/>
      <c r="I20" s="69"/>
      <c r="J20" s="69"/>
      <c r="K20" s="69"/>
    </row>
    <row r="21" spans="1:11" x14ac:dyDescent="0.35">
      <c r="A21" s="87"/>
      <c r="B21" s="69"/>
      <c r="C21" s="69"/>
      <c r="D21" s="69"/>
      <c r="E21" s="69"/>
      <c r="F21" s="69"/>
      <c r="G21" s="69"/>
      <c r="H21" s="69"/>
      <c r="I21" s="69"/>
      <c r="J21" s="69"/>
      <c r="K21" s="69"/>
    </row>
    <row r="22" spans="1:11" x14ac:dyDescent="0.35">
      <c r="A22" s="87"/>
      <c r="B22" s="69"/>
      <c r="C22" s="69"/>
      <c r="D22" s="69"/>
      <c r="E22" s="69"/>
      <c r="F22" s="69"/>
      <c r="G22" s="69"/>
      <c r="H22" s="69"/>
      <c r="I22" s="69"/>
      <c r="J22" s="69"/>
      <c r="K22" s="69"/>
    </row>
    <row r="23" spans="1:11" x14ac:dyDescent="0.35">
      <c r="A23" s="87"/>
      <c r="B23" s="69"/>
      <c r="C23" s="69"/>
      <c r="D23" s="69"/>
      <c r="E23" s="69"/>
      <c r="F23" s="69"/>
      <c r="G23" s="69"/>
      <c r="H23" s="69"/>
      <c r="I23" s="69"/>
      <c r="J23" s="69"/>
      <c r="K23" s="69"/>
    </row>
    <row r="24" spans="1:11" x14ac:dyDescent="0.35">
      <c r="A24" s="88"/>
      <c r="B24" s="69"/>
      <c r="C24" s="69"/>
      <c r="D24" s="69"/>
      <c r="E24" s="69"/>
      <c r="F24" s="69"/>
      <c r="G24" s="69"/>
      <c r="H24" s="69"/>
      <c r="I24" s="69"/>
      <c r="J24" s="69"/>
      <c r="K24" s="69"/>
    </row>
    <row r="25" spans="1:11" x14ac:dyDescent="0.35">
      <c r="A25" s="88"/>
      <c r="B25" s="69"/>
      <c r="C25" s="69"/>
      <c r="D25" s="69"/>
      <c r="E25" s="69"/>
      <c r="F25" s="69"/>
      <c r="G25" s="69"/>
      <c r="H25" s="69"/>
      <c r="I25" s="69"/>
      <c r="J25" s="69"/>
      <c r="K25" s="69"/>
    </row>
    <row r="26" spans="1:11" x14ac:dyDescent="0.35">
      <c r="A26" s="88"/>
      <c r="B26" s="69"/>
      <c r="C26" s="69"/>
      <c r="D26" s="69"/>
      <c r="E26" s="69"/>
      <c r="F26" s="69"/>
      <c r="G26" s="69"/>
      <c r="H26" s="69"/>
      <c r="I26" s="69"/>
      <c r="J26" s="69"/>
      <c r="K26" s="69"/>
    </row>
    <row r="27" spans="1:11" x14ac:dyDescent="0.35">
      <c r="A27" s="88"/>
      <c r="B27" s="69"/>
      <c r="C27" s="69"/>
      <c r="D27" s="69"/>
      <c r="E27" s="69"/>
      <c r="F27" s="69"/>
      <c r="G27" s="69"/>
      <c r="H27" s="69"/>
      <c r="I27" s="69"/>
      <c r="J27" s="69"/>
      <c r="K27" s="69"/>
    </row>
    <row r="28" spans="1:11" x14ac:dyDescent="0.35">
      <c r="A28" s="89"/>
      <c r="B28" s="69"/>
      <c r="C28" s="69"/>
      <c r="D28" s="69"/>
      <c r="E28" s="69"/>
      <c r="F28" s="69"/>
      <c r="G28" s="69"/>
      <c r="H28" s="69"/>
      <c r="I28" s="69"/>
      <c r="J28" s="69"/>
      <c r="K28" s="69"/>
    </row>
    <row r="29" spans="1:11" x14ac:dyDescent="0.35">
      <c r="B29" s="69"/>
      <c r="C29" s="69"/>
      <c r="D29" s="69"/>
      <c r="E29" s="69"/>
      <c r="F29" s="69"/>
      <c r="G29" s="69"/>
      <c r="H29" s="69"/>
      <c r="I29" s="69"/>
      <c r="J29" s="69"/>
      <c r="K29" s="69"/>
    </row>
    <row r="30" spans="1:11" x14ac:dyDescent="0.35">
      <c r="B30" s="69"/>
      <c r="C30" s="69"/>
      <c r="D30" s="69"/>
      <c r="E30" s="69"/>
      <c r="F30" s="69"/>
      <c r="G30" s="69"/>
      <c r="H30" s="69"/>
      <c r="I30" s="69"/>
      <c r="J30" s="69"/>
      <c r="K30" s="69"/>
    </row>
  </sheetData>
  <mergeCells count="3">
    <mergeCell ref="A2:A13"/>
    <mergeCell ref="A16:A28"/>
    <mergeCell ref="B1:K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Part I - Annual Budget Summary</vt:lpstr>
      <vt:lpstr>Part I -Annual Budget Details</vt:lpstr>
      <vt:lpstr>Part II Questions</vt:lpstr>
      <vt:lpstr>COMPANY_NAME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McKnight, Mark</dc:creator>
  <cp:lastModifiedBy>McKnight, Mark A</cp:lastModifiedBy>
  <cp:lastPrinted>2015-08-27T21:45:22Z</cp:lastPrinted>
  <dcterms:created xsi:type="dcterms:W3CDTF">2015-08-26T21:44:53Z</dcterms:created>
  <dcterms:modified xsi:type="dcterms:W3CDTF">2017-08-08T20:28:54Z</dcterms:modified>
</cp:coreProperties>
</file>